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showSheetTabs="0" xWindow="0" yWindow="0" windowWidth="15480" windowHeight="8190" tabRatio="947"/>
  </bookViews>
  <sheets>
    <sheet name="1 - INTRODUCTION" sheetId="1" r:id="rId1"/>
    <sheet name="2" sheetId="2" r:id="rId2"/>
    <sheet name="3" sheetId="3" r:id="rId3"/>
    <sheet name="4" sheetId="4" r:id="rId4"/>
    <sheet name="5" sheetId="5" r:id="rId5"/>
    <sheet name="6" sheetId="30"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 name="24" sheetId="24" r:id="rId24"/>
    <sheet name="25" sheetId="25" r:id="rId25"/>
    <sheet name="26 - RESULTAT" sheetId="26" r:id="rId26"/>
    <sheet name="27" sheetId="38" r:id="rId27"/>
    <sheet name="28" sheetId="39" r:id="rId28"/>
    <sheet name="29" sheetId="40" r:id="rId29"/>
  </sheets>
  <definedNames>
    <definedName name="__xlnm.Print_Area">'1 - INTRODUCTION'!$A$1:$H$78</definedName>
    <definedName name="__xlnm.Print_Area_1">'10'!$A$1:$D$31</definedName>
    <definedName name="__xlnm.Print_Area_10">'20'!$A$1:$K$18</definedName>
    <definedName name="__xlnm.Print_Area_11">'21'!$A$1:$E$8</definedName>
    <definedName name="__xlnm.Print_Area_12">'22'!$A$1:$K$19</definedName>
    <definedName name="__xlnm.Print_Area_13">'25'!$A$1:$H$40</definedName>
    <definedName name="__xlnm.Print_Area_14">'26 - RESULTAT'!$A$1:$G$46</definedName>
    <definedName name="__xlnm.Print_Area_15">#REF!</definedName>
    <definedName name="__xlnm.Print_Area_16">#REF!</definedName>
    <definedName name="__xlnm.Print_Area_17">'3'!$A$1:$P$19</definedName>
    <definedName name="__xlnm.Print_Area_18">'4'!$A$1:$G$19</definedName>
    <definedName name="__xlnm.Print_Area_19">'5'!$A$1:$G$15</definedName>
    <definedName name="__xlnm.Print_Area_2">'12'!$A$1:$D$25</definedName>
    <definedName name="__xlnm.Print_Area_20">#REF!</definedName>
    <definedName name="__xlnm.Print_Area_21">'7'!$A$1:$G$21</definedName>
    <definedName name="__xlnm.Print_Area_22">'8'!$A$1:$G$29</definedName>
    <definedName name="__xlnm.Print_Area_3">'13'!$A$1:$D$24</definedName>
    <definedName name="__xlnm.Print_Area_4">'15'!$A$1:$E$15</definedName>
    <definedName name="__xlnm.Print_Area_5">'16'!$A$1:$E$32</definedName>
    <definedName name="__xlnm.Print_Area_6">'17'!$A$1:$K$46</definedName>
    <definedName name="__xlnm.Print_Area_7">'18'!$A$1:$E$9</definedName>
    <definedName name="__xlnm.Print_Area_8">'19'!$A$1:$E$17</definedName>
    <definedName name="__xlnm.Print_Area_9">'2'!$A$1:$F$40</definedName>
    <definedName name="Z_5AC8B19D_1EA3_40BA_AF9B_95A30F492B48_.wvu.PrintArea" localSheetId="0" hidden="1">'1 - INTRODUCTION'!$A$1:$H$78</definedName>
    <definedName name="Z_5AC8B19D_1EA3_40BA_AF9B_95A30F492B48_.wvu.PrintArea" localSheetId="9" hidden="1">'10'!$A$1:$D$31</definedName>
    <definedName name="Z_5AC8B19D_1EA3_40BA_AF9B_95A30F492B48_.wvu.PrintArea" localSheetId="11" hidden="1">'12'!$A$1:$D$25</definedName>
    <definedName name="Z_5AC8B19D_1EA3_40BA_AF9B_95A30F492B48_.wvu.PrintArea" localSheetId="12" hidden="1">'13'!$A$1:$D$24</definedName>
    <definedName name="Z_5AC8B19D_1EA3_40BA_AF9B_95A30F492B48_.wvu.PrintArea" localSheetId="14" hidden="1">'15'!$A$1:$E$15</definedName>
    <definedName name="Z_5AC8B19D_1EA3_40BA_AF9B_95A30F492B48_.wvu.PrintArea" localSheetId="15" hidden="1">'16'!$A$1:$E$32</definedName>
    <definedName name="Z_5AC8B19D_1EA3_40BA_AF9B_95A30F492B48_.wvu.PrintArea" localSheetId="16" hidden="1">'17'!$A$1:$K$46</definedName>
    <definedName name="Z_5AC8B19D_1EA3_40BA_AF9B_95A30F492B48_.wvu.PrintArea" localSheetId="17" hidden="1">'18'!$A$1:$E$9</definedName>
    <definedName name="Z_5AC8B19D_1EA3_40BA_AF9B_95A30F492B48_.wvu.PrintArea" localSheetId="18" hidden="1">'19'!$A$1:$E$17</definedName>
    <definedName name="Z_5AC8B19D_1EA3_40BA_AF9B_95A30F492B48_.wvu.PrintArea" localSheetId="1" hidden="1">'2'!$A$1:$F$40</definedName>
    <definedName name="Z_5AC8B19D_1EA3_40BA_AF9B_95A30F492B48_.wvu.PrintArea" localSheetId="19" hidden="1">'20'!$A$1:$K$18</definedName>
    <definedName name="Z_5AC8B19D_1EA3_40BA_AF9B_95A30F492B48_.wvu.PrintArea" localSheetId="20" hidden="1">'21'!$A$1:$E$8</definedName>
    <definedName name="Z_5AC8B19D_1EA3_40BA_AF9B_95A30F492B48_.wvu.PrintArea" localSheetId="21" hidden="1">'22'!$A$1:$K$19</definedName>
    <definedName name="Z_5AC8B19D_1EA3_40BA_AF9B_95A30F492B48_.wvu.PrintArea" localSheetId="24" hidden="1">'25'!$A$1:$H$40</definedName>
    <definedName name="Z_5AC8B19D_1EA3_40BA_AF9B_95A30F492B48_.wvu.PrintArea" localSheetId="25" hidden="1">'26 - RESULTAT'!$A$1:$G$46</definedName>
    <definedName name="Z_5AC8B19D_1EA3_40BA_AF9B_95A30F492B48_.wvu.PrintArea" localSheetId="2" hidden="1">'3'!$A$1:$P$19</definedName>
    <definedName name="Z_5AC8B19D_1EA3_40BA_AF9B_95A30F492B48_.wvu.PrintArea" localSheetId="3" hidden="1">'4'!$A$1:$G$19</definedName>
    <definedName name="Z_5AC8B19D_1EA3_40BA_AF9B_95A30F492B48_.wvu.PrintArea" localSheetId="4" hidden="1">'5'!$A$1:$G$15</definedName>
    <definedName name="Z_5AC8B19D_1EA3_40BA_AF9B_95A30F492B48_.wvu.PrintArea" localSheetId="6" hidden="1">'7'!$A$1:$G$21</definedName>
    <definedName name="Z_5AC8B19D_1EA3_40BA_AF9B_95A30F492B48_.wvu.PrintArea" localSheetId="7" hidden="1">'8'!$A$1:$G$29</definedName>
    <definedName name="Z_5AC8B19D_1EA3_40BA_AF9B_95A30F492B48_.wvu.Rows" localSheetId="9" hidden="1">'10'!$15:$26</definedName>
    <definedName name="Z_5AC8B19D_1EA3_40BA_AF9B_95A30F492B48_.wvu.Rows" localSheetId="10" hidden="1">'11'!$12:$18</definedName>
    <definedName name="Z_5AC8B19D_1EA3_40BA_AF9B_95A30F492B48_.wvu.Rows" localSheetId="11" hidden="1">'12'!$13:$20</definedName>
    <definedName name="Z_5AC8B19D_1EA3_40BA_AF9B_95A30F492B48_.wvu.Rows" localSheetId="12" hidden="1">'13'!$12:$20</definedName>
    <definedName name="Z_5AC8B19D_1EA3_40BA_AF9B_95A30F492B48_.wvu.Rows" localSheetId="13" hidden="1">'14'!$10:$12</definedName>
    <definedName name="Z_5AC8B19D_1EA3_40BA_AF9B_95A30F492B48_.wvu.Rows" localSheetId="14" hidden="1">'15'!$5:$5,'15'!$8:$13</definedName>
    <definedName name="Z_5AC8B19D_1EA3_40BA_AF9B_95A30F492B48_.wvu.Rows" localSheetId="15" hidden="1">'16'!$14:$26</definedName>
    <definedName name="Z_5AC8B19D_1EA3_40BA_AF9B_95A30F492B48_.wvu.Rows" localSheetId="17" hidden="1">'18'!$5:$5</definedName>
    <definedName name="Z_5AC8B19D_1EA3_40BA_AF9B_95A30F492B48_.wvu.Rows" localSheetId="18" hidden="1">'19'!$9:$13</definedName>
    <definedName name="Z_5AC8B19D_1EA3_40BA_AF9B_95A30F492B48_.wvu.Rows" localSheetId="20" hidden="1">'21'!$5:$5</definedName>
    <definedName name="Z_5AC8B19D_1EA3_40BA_AF9B_95A30F492B48_.wvu.Rows" localSheetId="23" hidden="1">'24'!$5:$5</definedName>
    <definedName name="Z_5AC8B19D_1EA3_40BA_AF9B_95A30F492B48_.wvu.Rows" localSheetId="24" hidden="1">'25'!$28:$29,'25'!$32:$38</definedName>
    <definedName name="Z_5AC8B19D_1EA3_40BA_AF9B_95A30F492B48_.wvu.Rows" localSheetId="25" hidden="1">'26 - RESULTAT'!$26:$27,'26 - RESULTAT'!$29:$32</definedName>
    <definedName name="Z_5AC8B19D_1EA3_40BA_AF9B_95A30F492B48_.wvu.Rows" localSheetId="3" hidden="1">'4'!$8:$17</definedName>
    <definedName name="Z_5AC8B19D_1EA3_40BA_AF9B_95A30F492B48_.wvu.Rows" localSheetId="4" hidden="1">'5'!$8:$13</definedName>
    <definedName name="Z_5AC8B19D_1EA3_40BA_AF9B_95A30F492B48_.wvu.Rows" localSheetId="6" hidden="1">'7'!$10:$19</definedName>
    <definedName name="Z_5AC8B19D_1EA3_40BA_AF9B_95A30F492B48_.wvu.Rows" localSheetId="7" hidden="1">'8'!$10:$24</definedName>
    <definedName name="Z_5AC8B19D_1EA3_40BA_AF9B_95A30F492B48_.wvu.Rows" localSheetId="8" hidden="1">'9'!$13:$19</definedName>
    <definedName name="_xlnm.Print_Area" localSheetId="0">'1 - INTRODUCTION'!$A$1:$H$78</definedName>
    <definedName name="_xlnm.Print_Area" localSheetId="9">'10'!$A$1:$D$31</definedName>
    <definedName name="_xlnm.Print_Area" localSheetId="11">'12'!$A$1:$D$25</definedName>
    <definedName name="_xlnm.Print_Area" localSheetId="12">'13'!$A$1:$D$24</definedName>
    <definedName name="_xlnm.Print_Area" localSheetId="14">'15'!$A$1:$E$15</definedName>
    <definedName name="_xlnm.Print_Area" localSheetId="15">'16'!$A$1:$E$32</definedName>
    <definedName name="_xlnm.Print_Area" localSheetId="16">'17'!$A$1:$K$46</definedName>
    <definedName name="_xlnm.Print_Area" localSheetId="17">'18'!$A$1:$E$9</definedName>
    <definedName name="_xlnm.Print_Area" localSheetId="18">'19'!$A$1:$E$17</definedName>
    <definedName name="_xlnm.Print_Area" localSheetId="1">'2'!$A$1:$F$40</definedName>
    <definedName name="_xlnm.Print_Area" localSheetId="19">'20'!$A$1:$K$18</definedName>
    <definedName name="_xlnm.Print_Area" localSheetId="20">'21'!$A$1:$E$8</definedName>
    <definedName name="_xlnm.Print_Area" localSheetId="21">'22'!$A$1:$K$19</definedName>
    <definedName name="_xlnm.Print_Area" localSheetId="24">'25'!$A$1:$H$40</definedName>
    <definedName name="_xlnm.Print_Area" localSheetId="25">'26 - RESULTAT'!$A$1:$G$46</definedName>
    <definedName name="_xlnm.Print_Area" localSheetId="2">'3'!$A$1:$P$19</definedName>
    <definedName name="_xlnm.Print_Area" localSheetId="3">'4'!$A$1:$G$19</definedName>
    <definedName name="_xlnm.Print_Area" localSheetId="4">'5'!$A$1:$G$15</definedName>
    <definedName name="_xlnm.Print_Area" localSheetId="6">'7'!$A$1:$G$21</definedName>
    <definedName name="_xlnm.Print_Area" localSheetId="7">'8'!$A$1:$G$29</definedName>
  </definedNames>
  <calcPr calcId="145621" iterateDelta="1E-4"/>
  <customWorkbookViews>
    <customWorkbookView name="Jean - Affichage personnalisé" guid="{5AC8B19D-1EA3-40BA-AF9B-95A30F492B48}" mergeInterval="0" personalView="1" maximized="1" windowWidth="1266" windowHeight="723" tabRatio="947" activeSheetId="28"/>
  </customWorkbookViews>
</workbook>
</file>

<file path=xl/calcChain.xml><?xml version="1.0" encoding="utf-8"?>
<calcChain xmlns="http://schemas.openxmlformats.org/spreadsheetml/2006/main">
  <c r="D7" i="38" l="1"/>
  <c r="D10" i="38"/>
  <c r="D8" i="39" s="1"/>
  <c r="D9" i="39" l="1"/>
  <c r="C5" i="40" s="1"/>
  <c r="D10" i="12"/>
  <c r="D9" i="11"/>
  <c r="B12" i="26"/>
  <c r="B13" i="26"/>
  <c r="B14" i="26"/>
  <c r="D5" i="24"/>
  <c r="D26" i="25" s="1"/>
  <c r="D24" i="26" s="1"/>
  <c r="C11" i="23"/>
  <c r="D4" i="24" s="1"/>
  <c r="B15" i="22"/>
  <c r="B5" i="22" s="1"/>
  <c r="B41" i="17"/>
  <c r="B5" i="17" s="1"/>
  <c r="B42" i="17"/>
  <c r="B15" i="17" s="1"/>
  <c r="B43" i="17"/>
  <c r="B24" i="17" s="1"/>
  <c r="B44" i="17"/>
  <c r="B32" i="17" s="1"/>
  <c r="G16" i="16"/>
  <c r="H16" i="16" s="1"/>
  <c r="G18" i="16"/>
  <c r="H18" i="16" s="1"/>
  <c r="C28" i="16" s="1"/>
  <c r="G20" i="16"/>
  <c r="H20" i="16" s="1"/>
  <c r="C29" i="16" s="1"/>
  <c r="C14" i="14"/>
  <c r="C22" i="13"/>
  <c r="D13" i="10"/>
  <c r="D9" i="12"/>
  <c r="D11" i="12"/>
  <c r="C22" i="12" s="1"/>
  <c r="D22" i="10"/>
  <c r="C28" i="10"/>
  <c r="D6" i="8"/>
  <c r="E7" i="7"/>
  <c r="D15" i="26" s="1"/>
  <c r="G13" i="30"/>
  <c r="G15" i="30" s="1"/>
  <c r="B2" i="3"/>
  <c r="E5" i="19" s="1"/>
  <c r="E7" i="19" s="1"/>
  <c r="D2" i="3"/>
  <c r="F2" i="3"/>
  <c r="G2" i="3" s="1"/>
  <c r="G5" i="3"/>
  <c r="B6" i="3"/>
  <c r="C4" i="3" s="1"/>
  <c r="D6" i="3"/>
  <c r="E13" i="3" s="1"/>
  <c r="F6" i="3"/>
  <c r="G3" i="3" s="1"/>
  <c r="G7" i="3"/>
  <c r="F8" i="3"/>
  <c r="G8" i="3"/>
  <c r="G9" i="3"/>
  <c r="E10" i="3"/>
  <c r="G10" i="3"/>
  <c r="F11" i="3"/>
  <c r="G11" i="3" s="1"/>
  <c r="G12" i="3"/>
  <c r="G13" i="3"/>
  <c r="F14" i="3"/>
  <c r="G14" i="3" s="1"/>
  <c r="G15" i="3"/>
  <c r="C13" i="3"/>
  <c r="C12" i="3"/>
  <c r="C10" i="3"/>
  <c r="C9" i="3"/>
  <c r="C5" i="3"/>
  <c r="C15" i="3"/>
  <c r="B8" i="3"/>
  <c r="C7" i="3"/>
  <c r="B14" i="22" s="1"/>
  <c r="C12" i="22" s="1"/>
  <c r="C3" i="3"/>
  <c r="D8" i="11"/>
  <c r="D10" i="11" s="1"/>
  <c r="C20" i="11" s="1"/>
  <c r="E4" i="3"/>
  <c r="E9" i="3"/>
  <c r="E5" i="3"/>
  <c r="E3" i="3"/>
  <c r="C8" i="3"/>
  <c r="B11" i="3"/>
  <c r="C11" i="3" s="1"/>
  <c r="E5" i="7" l="1"/>
  <c r="C14" i="26" s="1"/>
  <c r="G14" i="30"/>
  <c r="D4" i="18"/>
  <c r="D5" i="18"/>
  <c r="C27" i="16"/>
  <c r="D6" i="24"/>
  <c r="F26" i="25" s="1"/>
  <c r="F24" i="26" s="1"/>
  <c r="E26" i="25"/>
  <c r="E24" i="26" s="1"/>
  <c r="G4" i="3"/>
  <c r="E4" i="24"/>
  <c r="C2" i="3"/>
  <c r="B14" i="3"/>
  <c r="C14" i="3" s="1"/>
  <c r="C11" i="20"/>
  <c r="D15" i="19"/>
  <c r="D5" i="4"/>
  <c r="F5" i="4" s="1"/>
  <c r="F6" i="4" s="1"/>
  <c r="E3" i="7" s="1"/>
  <c r="E15" i="3"/>
  <c r="D7" i="8"/>
  <c r="D9" i="9" s="1"/>
  <c r="D11" i="9" s="1"/>
  <c r="C21" i="9" s="1"/>
  <c r="D8" i="3"/>
  <c r="E7" i="3"/>
  <c r="E12" i="3"/>
  <c r="E2" i="3"/>
  <c r="D24" i="25" l="1"/>
  <c r="D22" i="26" s="1"/>
  <c r="F4" i="18"/>
  <c r="E24" i="25"/>
  <c r="E22" i="26" s="1"/>
  <c r="D6" i="18"/>
  <c r="F24" i="25" s="1"/>
  <c r="F22" i="26" s="1"/>
  <c r="D8" i="8"/>
  <c r="C26" i="8" s="1"/>
  <c r="B11" i="20"/>
  <c r="E8" i="3"/>
  <c r="D11" i="3"/>
  <c r="C12" i="26"/>
  <c r="D6" i="26"/>
  <c r="D4" i="15" l="1"/>
  <c r="E23" i="25" s="1"/>
  <c r="E21" i="26" s="1"/>
  <c r="D5" i="15"/>
  <c r="D23" i="25" s="1"/>
  <c r="D21" i="26" s="1"/>
  <c r="D4" i="21"/>
  <c r="B16" i="20"/>
  <c r="B4" i="20" s="1"/>
  <c r="D5" i="21"/>
  <c r="D14" i="3"/>
  <c r="E11" i="3"/>
  <c r="F4" i="15" l="1"/>
  <c r="D6" i="15"/>
  <c r="F23" i="25" s="1"/>
  <c r="F21" i="26" s="1"/>
  <c r="E4" i="21"/>
  <c r="D25" i="25"/>
  <c r="E25" i="25"/>
  <c r="D6" i="21"/>
  <c r="F25" i="25" s="1"/>
  <c r="F23" i="26" s="1"/>
  <c r="B5" i="5"/>
  <c r="E14" i="3"/>
  <c r="E23" i="26" l="1"/>
  <c r="E27" i="25"/>
  <c r="D28" i="25"/>
  <c r="D29" i="25" s="1"/>
  <c r="D30" i="25" s="1"/>
  <c r="D23" i="26"/>
  <c r="D25" i="26" s="1"/>
  <c r="D27" i="25"/>
  <c r="D5" i="5"/>
  <c r="F5" i="5"/>
  <c r="D7" i="26" l="1"/>
  <c r="D8" i="26" s="1"/>
  <c r="C2" i="26" s="1"/>
  <c r="D28" i="26"/>
  <c r="E25" i="26"/>
  <c r="F25" i="26" s="1"/>
  <c r="D26" i="26"/>
  <c r="D27" i="26" s="1"/>
  <c r="F27" i="25"/>
  <c r="F6" i="5"/>
  <c r="E4" i="7" s="1"/>
  <c r="E6" i="7" s="1"/>
  <c r="C13" i="26" l="1"/>
  <c r="D12" i="26"/>
  <c r="D16" i="26" s="1"/>
  <c r="E8" i="7"/>
</calcChain>
</file>

<file path=xl/sharedStrings.xml><?xml version="1.0" encoding="utf-8"?>
<sst xmlns="http://schemas.openxmlformats.org/spreadsheetml/2006/main" count="719" uniqueCount="547">
  <si>
    <t xml:space="preserve">Les particularités de l'évaluation du fonds de commerce d'un restaurant </t>
  </si>
  <si>
    <t xml:space="preserve">Un restaurant ne s'évalue pas comme un hôtel. </t>
  </si>
  <si>
    <t xml:space="preserve">Même si à priori cette affirmation ressemble à une boutade il n'en est rien ! En effet, la fameuse méthode </t>
  </si>
  <si>
    <t>"Hôtelière" qui permet une approche originale dans la fixation des loyers et des valeurs de fonds de commerce</t>
  </si>
  <si>
    <t>ne s'applique pas ici. Le restaurant est considéré comme un local commercial quand un hôtel est lui considéré...</t>
  </si>
  <si>
    <t>Voir le blog de Maître Gaillard
"Le bail commercial en CHR"</t>
  </si>
  <si>
    <t>comme un hôtel (en terme savant : un immeuble monovalent) auquel certains privilèges relatifs au bail sont attachés.</t>
  </si>
  <si>
    <t>Un restaurant, surtout s'il est de type traditionnel, est fonction de la personnalité de son propriétaire et encore plus si</t>
  </si>
  <si>
    <t xml:space="preserve">celui-ci occupe le poste de chef des cuisines. Que peut valoir le fonds de commerce du restaurant de Paul Bocuse sans </t>
  </si>
  <si>
    <t xml:space="preserve">Paul Bocuse ? Cette question à d'autant plus d'importance que le guide Michelin lorsqu'un restaurant étoilé se vend, </t>
  </si>
  <si>
    <t>déclasse le restaurant dans sa parution de l'année à venir en attendant de voir... L'étoile est d'abord attachée à un</t>
  </si>
  <si>
    <t>cuisinier avant de l'être à un lieu.</t>
  </si>
  <si>
    <t>Le type de restauration pratiquée a donc une importance dans la valorisation du fonds :
moins elle sera gastronomique (donc technique) et moins la décote sera importante.</t>
  </si>
  <si>
    <r>
      <t>L'emplacement a là aussi une grande importance ! Mais cela va se traduire pour un restaurant par</t>
    </r>
    <r>
      <rPr>
        <b/>
        <sz val="10"/>
        <rFont val="Verdana"/>
        <family val="2"/>
        <charset val="1"/>
      </rPr>
      <t xml:space="preserve"> la qualité de son</t>
    </r>
  </si>
  <si>
    <r>
      <t>pas-de-porte</t>
    </r>
    <r>
      <rPr>
        <sz val="10"/>
        <rFont val="Verdana"/>
        <family val="2"/>
        <charset val="1"/>
      </rPr>
      <t>. C'est un des points sur lesquels il faut être vigilant surtout s'il est situé en centre ville.</t>
    </r>
  </si>
  <si>
    <t xml:space="preserve">Un bon pas-de-porte en centre ville s'achète cher et généralement s'accompagne d'un loyer important. Il est </t>
  </si>
  <si>
    <t xml:space="preserve">impératif de préserver cet actif en toute situation. La possibilité d'avoir un bail "tous commerces" est un élément </t>
  </si>
  <si>
    <r>
      <t xml:space="preserve">capital qui permet de </t>
    </r>
    <r>
      <rPr>
        <b/>
        <sz val="10"/>
        <rFont val="Verdana"/>
        <family val="2"/>
        <charset val="1"/>
      </rPr>
      <t>mieux valoriser</t>
    </r>
    <r>
      <rPr>
        <sz val="10"/>
        <rFont val="Verdana"/>
        <family val="2"/>
        <charset val="1"/>
      </rPr>
      <t xml:space="preserve"> le fonds (et de conforter le banquier) en lui conférant la possibilité d'être </t>
    </r>
  </si>
  <si>
    <t>revendu à l'ensemble des autres commerces.</t>
  </si>
  <si>
    <t>Le Bail et le règlement de copropriété</t>
  </si>
  <si>
    <t xml:space="preserve">Même s'il faut toujours être vigilant avec la rédaction d'un bail, le bail d'un restaurant est généralement moins </t>
  </si>
  <si>
    <t xml:space="preserve">contraignant que celui d'un hôtel car les locaux sont plus petits et les obligations d'entretien moindres. </t>
  </si>
  <si>
    <t xml:space="preserve">Par contre, il faudra être particulièrement vigilant sur les règlements de copropriétés qui eux peuvent être </t>
  </si>
  <si>
    <t xml:space="preserve">extrêmement contraignants dans la mesure ou une activité de restauration est considérée comme une activité </t>
  </si>
  <si>
    <t xml:space="preserve">comportant des nuisances sonores, olfactives, visuelles, etc. Les règlements de copropriété peuvent gêner </t>
  </si>
  <si>
    <t>considérablement l'exploitation d'un restaurant par exemple lorsqu'un repreneur en modifie le fonctionnement :</t>
  </si>
  <si>
    <t>horaires, type de cuisine, ambiance musicale, etc.</t>
  </si>
  <si>
    <t xml:space="preserve">Un restaurant, contrairement à un hôtel, génère une rentabilité faible : le fameux Prime Cost (Addition des </t>
  </si>
  <si>
    <t xml:space="preserve">consommations et des frais de personnel) doit s'élever à 60% du chiffre d'affaires et s'y tenir relève d'un savoir </t>
  </si>
  <si>
    <t>faire… très professionnel. Les 40% restant doivent couvrir les charges, les loyers, les remboursements d'emprunts,</t>
  </si>
  <si>
    <t>les impôts et le Pay Back !</t>
  </si>
  <si>
    <t xml:space="preserve">Cette rentabilité nous allons l'étudier justement au travers du "Pay Back", c'est-à-dire en calculant, à partir </t>
  </si>
  <si>
    <t>de l'argent disponible à la fin de chaque exercice (après déduction des amortissements, des frais financiers liés à l'emprunt</t>
  </si>
  <si>
    <t>et de l'impôt sur les sociétés) le nombre d'années  nécessaires pour récupérer votre investissement personnel initial.</t>
  </si>
  <si>
    <t>La fourchette acceptable se situe entre 3 et 5 ans.</t>
  </si>
  <si>
    <t xml:space="preserve">Cette somme s'évalue hors salaires de l'exploitant. Dans notre raisonnement le salaire de l'exploitant est fixé au </t>
  </si>
  <si>
    <t xml:space="preserve">montant de la rémunération d'un salarié occupant le même poste (Cf. Enquête  annuelle sur les salaires du journal </t>
  </si>
  <si>
    <t>Voir l'enquête sur les salaires
de L'Hôtellerie Restauration</t>
  </si>
  <si>
    <t>L'Hôtellerie Restauration).</t>
  </si>
  <si>
    <t>En SALLE</t>
  </si>
  <si>
    <t>Le retour sur investissement ou PAYBACK est une donnée essentielle dans la valorisation d'un fonds de commerce de restauration.</t>
  </si>
  <si>
    <t>Coté CUISINE</t>
  </si>
  <si>
    <r>
      <t xml:space="preserve">La valorisation par le </t>
    </r>
    <r>
      <rPr>
        <b/>
        <sz val="10"/>
        <rFont val="Verdana"/>
        <family val="2"/>
        <charset val="1"/>
      </rPr>
      <t>NEGHOSCORE</t>
    </r>
    <r>
      <rPr>
        <sz val="10"/>
        <rFont val="Verdana"/>
        <family val="2"/>
        <charset val="1"/>
      </rPr>
      <t xml:space="preserve"> va prendre en compte ces divers éléments pour tenter d'approcher le </t>
    </r>
  </si>
  <si>
    <t xml:space="preserve">plus objectivement possible un prix de transaction. Les composantes de ce prix étant clairement évaluées </t>
  </si>
  <si>
    <t xml:space="preserve">chacun, vendeur et acheteur pourront argumenter et justifier leur offre en ayant des bases communes et tomber </t>
  </si>
  <si>
    <t>d'accord sur un prix de transaction.</t>
  </si>
  <si>
    <r>
      <t xml:space="preserve">L'évaluation de </t>
    </r>
    <r>
      <rPr>
        <b/>
        <i/>
        <sz val="10"/>
        <rFont val="Verdana"/>
        <family val="2"/>
        <charset val="1"/>
      </rPr>
      <t>l'ensemble des moyens qui permettent d'exploiter une affaire, de la conserver et de la</t>
    </r>
  </si>
  <si>
    <r>
      <t>développer</t>
    </r>
    <r>
      <rPr>
        <b/>
        <sz val="10"/>
        <rFont val="Verdana"/>
        <family val="2"/>
        <charset val="1"/>
      </rPr>
      <t xml:space="preserve"> </t>
    </r>
    <r>
      <rPr>
        <sz val="10"/>
        <rFont val="Verdana"/>
        <family val="2"/>
        <charset val="1"/>
      </rPr>
      <t xml:space="preserve">constitue l'approche nouvelle que propose </t>
    </r>
    <r>
      <rPr>
        <b/>
        <sz val="10"/>
        <rFont val="Verdana"/>
        <family val="2"/>
        <charset val="1"/>
      </rPr>
      <t>NEGHOTEL</t>
    </r>
    <r>
      <rPr>
        <sz val="10"/>
        <rFont val="Verdana"/>
        <family val="2"/>
        <charset val="1"/>
      </rPr>
      <t xml:space="preserve"> par le calcul du NEGHOSCORE.</t>
    </r>
  </si>
  <si>
    <t xml:space="preserve">Par le NEGHOSCORE l'aspect professionnel redevient central dans l'évaluation du prix d'un fonds de </t>
  </si>
  <si>
    <t>commerce ; il repose sur 5 types de critères qui sont :</t>
  </si>
  <si>
    <r>
      <t xml:space="preserve">  1°) </t>
    </r>
    <r>
      <rPr>
        <sz val="10"/>
        <rFont val="Verdana"/>
        <family val="2"/>
        <charset val="1"/>
      </rPr>
      <t>L'efficacité du management actuel,</t>
    </r>
  </si>
  <si>
    <r>
      <t xml:space="preserve">  2°)</t>
    </r>
    <r>
      <rPr>
        <sz val="10"/>
        <rFont val="Verdana"/>
        <family val="2"/>
        <charset val="1"/>
      </rPr>
      <t xml:space="preserve"> La qualité de l'outil de travail,</t>
    </r>
  </si>
  <si>
    <r>
      <t xml:space="preserve">  3°)</t>
    </r>
    <r>
      <rPr>
        <sz val="10"/>
        <rFont val="Verdana"/>
        <family val="2"/>
        <charset val="1"/>
      </rPr>
      <t xml:space="preserve"> Les Moyens commerciaux et la stratégie marketing,</t>
    </r>
  </si>
  <si>
    <r>
      <t xml:space="preserve">  4°)</t>
    </r>
    <r>
      <rPr>
        <sz val="10"/>
        <rFont val="Verdana"/>
        <family val="2"/>
        <charset val="1"/>
      </rPr>
      <t xml:space="preserve"> Les caractéristiques  économiques  de l'exploitation,</t>
    </r>
  </si>
  <si>
    <r>
      <t xml:space="preserve">  5°)</t>
    </r>
    <r>
      <rPr>
        <sz val="10"/>
        <rFont val="Verdana"/>
        <family val="2"/>
        <charset val="1"/>
      </rPr>
      <t xml:space="preserve"> Le calcul du PayBack</t>
    </r>
  </si>
  <si>
    <t xml:space="preserve">Nous avons cherché à évaluer précisément, avec des critères accessibles à tous, ces moyens dont est dotée </t>
  </si>
  <si>
    <t xml:space="preserve">l'affaire à reprendre, pour en tirer un constat et établir une prévision la plus fiable possible sur ce que </t>
  </si>
  <si>
    <r>
      <t xml:space="preserve">le repreneur peut en faire. </t>
    </r>
    <r>
      <rPr>
        <b/>
        <sz val="10"/>
        <rFont val="Verdana"/>
        <family val="2"/>
        <charset val="1"/>
      </rPr>
      <t xml:space="preserve">Un acheteur paye une affaire sur l'étude de son passé mais l'achète </t>
    </r>
  </si>
  <si>
    <t>pour son avenir.</t>
  </si>
  <si>
    <t xml:space="preserve">Pour vous permettre également d'utiliser cette méthode et d'en tirer le maximum de profit que vous soyez </t>
  </si>
  <si>
    <t xml:space="preserve">vendeur ou acheteur nous vous proposons d'aller plus avant dans ce blog. Vous serez guidé dans chaque </t>
  </si>
  <si>
    <t>étape et le forum vous permettra d'affiner votre  propre évaluation.</t>
  </si>
  <si>
    <t>Jean CASTELL - Auteur</t>
  </si>
  <si>
    <r>
      <t>NB :</t>
    </r>
    <r>
      <rPr>
        <sz val="10"/>
        <rFont val="Verdana"/>
        <family val="2"/>
        <charset val="1"/>
      </rPr>
      <t xml:space="preserve"> le message ci-dessous vous guidera tout au long de cette simulation à remplir les champs nécessaires.</t>
    </r>
  </si>
  <si>
    <t>AIDE AU REMPLISSAGE :
Remplissez les cases en jaune avec vos données.
Le Tableur renseignera automatiquement les autres cases.</t>
  </si>
  <si>
    <r>
      <t xml:space="preserve">Avertissement :
</t>
    </r>
    <r>
      <rPr>
        <sz val="10"/>
        <rFont val="Verdana"/>
        <family val="2"/>
        <charset val="1"/>
      </rPr>
      <t xml:space="preserve">cet outil est destiné à réaliser une estimation au plus juste de votre fonds de commerce
mais il ne peut en aucun cas être produit comme justificatif.
</t>
    </r>
    <r>
      <rPr>
        <b/>
        <sz val="10"/>
        <rFont val="Verdana"/>
        <family val="2"/>
        <charset val="1"/>
      </rPr>
      <t xml:space="preserve">Attention : 
</t>
    </r>
    <r>
      <rPr>
        <sz val="10"/>
        <rFont val="Verdana"/>
        <family val="2"/>
        <charset val="1"/>
      </rPr>
      <t>Ce tableur  fonctionne désormais pour une affaire exploitée 2 ans et ou 3 ans (deux ou trois années de bilan).</t>
    </r>
  </si>
  <si>
    <t>Cliquez ici pour commencer</t>
  </si>
  <si>
    <t>page suivante</t>
  </si>
  <si>
    <t>EVALUER UN RESTAURANT AVEC LE NEGHOSCORE</t>
  </si>
  <si>
    <t xml:space="preserve">Pour cela vous devez avant tout être en possession des informations suivantes : </t>
  </si>
  <si>
    <r>
      <t xml:space="preserve">* Le compte de résultat sur 3 ans - </t>
    </r>
    <r>
      <rPr>
        <sz val="10"/>
        <rFont val="Arial"/>
        <family val="2"/>
        <charset val="1"/>
      </rPr>
      <t>source : Cabinet comptable</t>
    </r>
  </si>
  <si>
    <r>
      <t>* Le nombre d'employés</t>
    </r>
    <r>
      <rPr>
        <sz val="10"/>
        <rFont val="Arial"/>
        <family val="2"/>
        <charset val="1"/>
      </rPr>
      <t xml:space="preserve"> -  source : Livre entrée et sortie du personnel</t>
    </r>
  </si>
  <si>
    <r>
      <t>* Les salaires et charges</t>
    </r>
    <r>
      <rPr>
        <sz val="10"/>
        <rFont val="Arial"/>
        <family val="2"/>
        <charset val="1"/>
      </rPr>
      <t xml:space="preserve"> -  source : Déclaration Annuelle Des Salaires  (DADS)</t>
    </r>
  </si>
  <si>
    <r>
      <t xml:space="preserve">* Les CV des employés </t>
    </r>
    <r>
      <rPr>
        <sz val="10"/>
        <rFont val="Arial"/>
        <family val="2"/>
        <charset val="1"/>
      </rPr>
      <t>- source : Fiche d'embauche / dossier employé / Livre entrée et sortie du personnel.</t>
    </r>
  </si>
  <si>
    <r>
      <t xml:space="preserve">* L'avis de la commission de sécurité - </t>
    </r>
    <r>
      <rPr>
        <sz val="10"/>
        <rFont val="Arial"/>
        <family val="2"/>
        <charset val="1"/>
      </rPr>
      <t xml:space="preserve">source : Mairie </t>
    </r>
  </si>
  <si>
    <r>
      <t xml:space="preserve">* Le montant des dépenses  annuelles d'entretien - </t>
    </r>
    <r>
      <rPr>
        <sz val="10"/>
        <rFont val="Arial"/>
        <family val="2"/>
        <charset val="1"/>
      </rPr>
      <t>sources : Grand livre / Cabinet Comptable</t>
    </r>
  </si>
  <si>
    <r>
      <t>* Le montant des dépenses engagées en communication et marketing</t>
    </r>
    <r>
      <rPr>
        <sz val="10"/>
        <rFont val="Arial"/>
        <family val="2"/>
        <charset val="1"/>
      </rPr>
      <t xml:space="preserve"> - sources : Idem</t>
    </r>
  </si>
  <si>
    <r>
      <t>* Les évolutions de la zone de chalandise</t>
    </r>
    <r>
      <rPr>
        <sz val="10"/>
        <rFont val="Arial"/>
        <family val="2"/>
        <charset val="1"/>
      </rPr>
      <t xml:space="preserve"> - source : Mairie (PLU) / DDE / CCI</t>
    </r>
  </si>
  <si>
    <r>
      <t xml:space="preserve">* Chiffres sur la concurrence - </t>
    </r>
    <r>
      <rPr>
        <sz val="10"/>
        <rFont val="Arial"/>
        <family val="2"/>
        <charset val="1"/>
      </rPr>
      <t>source : CCI / INSEE</t>
    </r>
  </si>
  <si>
    <r>
      <t xml:space="preserve">* Chiffres sur l'évolution touristique - </t>
    </r>
    <r>
      <rPr>
        <sz val="10"/>
        <rFont val="Arial"/>
        <family val="2"/>
        <charset val="1"/>
      </rPr>
      <t>source : CDT / OT</t>
    </r>
  </si>
  <si>
    <r>
      <t xml:space="preserve">* Le bail - </t>
    </r>
    <r>
      <rPr>
        <sz val="10"/>
        <rFont val="Arial"/>
        <family val="2"/>
        <charset val="1"/>
      </rPr>
      <t>source :  Notaire / Bailleur</t>
    </r>
  </si>
  <si>
    <r>
      <t xml:space="preserve">* Le document des Soldes Intermédiaires de Gestion - </t>
    </r>
    <r>
      <rPr>
        <sz val="10"/>
        <rFont val="Arial"/>
        <family val="2"/>
        <charset val="1"/>
      </rPr>
      <t>source : Cabinet comptable</t>
    </r>
  </si>
  <si>
    <t xml:space="preserve">Remarques : </t>
  </si>
  <si>
    <r>
      <t>1°)</t>
    </r>
    <r>
      <rPr>
        <sz val="10"/>
        <rFont val="Arial"/>
        <family val="2"/>
        <charset val="1"/>
      </rPr>
      <t xml:space="preserve"> Si vous êtes acheteur et que vous ne pouvez pas répondre à une question du NEGHOSCORE, profitez de votre </t>
    </r>
  </si>
  <si>
    <t xml:space="preserve">prochaine visite pour poser ces questions au vendeur. Les acheteurs ne posent généralement pas assez </t>
  </si>
  <si>
    <t>de question lors de leurs visites.</t>
  </si>
  <si>
    <r>
      <t>2°)</t>
    </r>
    <r>
      <rPr>
        <sz val="10"/>
        <rFont val="Arial"/>
        <family val="2"/>
        <charset val="1"/>
      </rPr>
      <t xml:space="preserve"> Les normes et standards auxquels nous faisons référence sont celles généralement admises dans la </t>
    </r>
  </si>
  <si>
    <t xml:space="preserve">profession. Les chiffres sont issues de leurs publications : MKG, COACH OMNIUM, Centre de Gestion Agréés, </t>
  </si>
  <si>
    <t xml:space="preserve">GIRA, INSEE. Nous prenons également en considération les informations de notre base de donnée ainsi que </t>
  </si>
  <si>
    <t>celles publiées dans le journal de L'Hôtellerie Restauration et des blogs des experts.</t>
  </si>
  <si>
    <r>
      <t xml:space="preserve">3°) </t>
    </r>
    <r>
      <rPr>
        <sz val="10"/>
        <rFont val="Arial"/>
        <family val="2"/>
        <charset val="1"/>
      </rPr>
      <t>Nous évaluons toujours à part et en sus la valeur de la licence IV. Nous considérons que celle-ci n'étant pas</t>
    </r>
  </si>
  <si>
    <t xml:space="preserve">indispensable pour les activités d'hôtel bureau et de restauration, elle représente une richesse supplémentaire </t>
  </si>
  <si>
    <t>à valoriser. Pour simplifier les approches et à défaut de précision sur sa mobilité nous la valorisons à 15.000 €,</t>
  </si>
  <si>
    <r>
      <t xml:space="preserve">AIDE AU REMPLISSAGE :
</t>
    </r>
    <r>
      <rPr>
        <b/>
        <sz val="12"/>
        <rFont val="Arial"/>
        <family val="2"/>
        <charset val="1"/>
      </rPr>
      <t xml:space="preserve">Tapez oui ou non dans la case en jaune ci-dessous en réponse à la question :
</t>
    </r>
    <r>
      <rPr>
        <b/>
        <sz val="12"/>
        <color indexed="10"/>
        <rFont val="Arial"/>
        <family val="2"/>
        <charset val="1"/>
      </rPr>
      <t>"Une licence IV est-elle vendue avec le fonds de commerce ?"</t>
    </r>
  </si>
  <si>
    <t>oui</t>
  </si>
  <si>
    <t>L'évaluation se fait en croisant 2 méthodes, chacune d'elle comportant plusieurs étapes :</t>
  </si>
  <si>
    <r>
      <t xml:space="preserve">Méthode 1 : clientèle et rentabilité </t>
    </r>
    <r>
      <rPr>
        <b/>
        <sz val="10"/>
        <color indexed="49"/>
        <rFont val="Arial"/>
        <family val="2"/>
        <charset val="1"/>
      </rPr>
      <t>(feuilles 3 à 7).</t>
    </r>
  </si>
  <si>
    <r>
      <t>Méthode 2 : le Neghoscore pur</t>
    </r>
    <r>
      <rPr>
        <sz val="10"/>
        <rFont val="Arial"/>
        <family val="2"/>
        <charset val="1"/>
      </rPr>
      <t xml:space="preserve"> qui évalue la qualité du management, la qualité de l'outil de travail, les moyens commerciaux et stratégiques, les caractéristiques économiques et le calcul du PayBack </t>
    </r>
    <r>
      <rPr>
        <b/>
        <sz val="10"/>
        <color indexed="49"/>
        <rFont val="Arial"/>
        <family val="2"/>
        <charset val="1"/>
      </rPr>
      <t>(feuilles 8 à 29).</t>
    </r>
  </si>
  <si>
    <r>
      <t xml:space="preserve">C'est le croisement de ces 2 méthodes qui vous donnera la valeur de votre affaire selon Neghotel </t>
    </r>
    <r>
      <rPr>
        <b/>
        <sz val="10"/>
        <color indexed="49"/>
        <rFont val="Arial"/>
        <family val="2"/>
        <charset val="1"/>
      </rPr>
      <t>(feuille 26).</t>
    </r>
  </si>
  <si>
    <t>Cliquez ici pour continuer</t>
  </si>
  <si>
    <t>retour</t>
  </si>
  <si>
    <t>suivant</t>
  </si>
  <si>
    <t>VERS HAUT DE PAGE</t>
  </si>
  <si>
    <t>n-1</t>
  </si>
  <si>
    <t>n-2</t>
  </si>
  <si>
    <t>n-3</t>
  </si>
  <si>
    <t>MÉTHODE 1 : Clientèle et Rentabilité
étape 1 sur 5 - Bilan et compte de résultat</t>
  </si>
  <si>
    <t>CHIFFRE AFFAIRES TTC</t>
  </si>
  <si>
    <r>
      <t xml:space="preserve">Munissez-vous de vos  bilans et comptes de résultat des trois dernières années.
</t>
    </r>
    <r>
      <rPr>
        <b/>
        <sz val="10"/>
        <rFont val="Arial"/>
        <family val="2"/>
        <charset val="1"/>
      </rPr>
      <t xml:space="preserve">Attention : </t>
    </r>
    <r>
      <rPr>
        <sz val="10"/>
        <rFont val="Arial"/>
        <family val="2"/>
        <charset val="1"/>
      </rPr>
      <t>ce tableur ne peut fonctionner que si l'affaire est exploitée depuis au moins 3 ans (trois années de bilan).</t>
    </r>
  </si>
  <si>
    <r>
      <t>Chiffre d'Affaires HT (</t>
    </r>
    <r>
      <rPr>
        <b/>
        <sz val="9"/>
        <color indexed="10"/>
        <rFont val="Arial"/>
        <family val="2"/>
        <charset val="1"/>
      </rPr>
      <t>TVA 5,5%</t>
    </r>
    <r>
      <rPr>
        <b/>
        <sz val="9"/>
        <rFont val="Arial"/>
        <family val="2"/>
        <charset val="1"/>
      </rPr>
      <t>)</t>
    </r>
  </si>
  <si>
    <r>
      <t xml:space="preserve">AIDE AU REMPLISSAGE :
</t>
    </r>
    <r>
      <rPr>
        <b/>
        <sz val="12"/>
        <rFont val="Arial"/>
        <family val="2"/>
        <charset val="1"/>
      </rPr>
      <t xml:space="preserve">1- Remplissez les cases en jaune avec vos données.
</t>
    </r>
    <r>
      <rPr>
        <sz val="10"/>
        <rFont val="Arial"/>
        <family val="2"/>
        <charset val="1"/>
      </rPr>
      <t>Le Tableur renseignera automatiquement les autres cases.</t>
    </r>
  </si>
  <si>
    <t>2 - Reportez-vous à la page "Soldes Intermédiaires de Gestion" détaillée
et remplissez cette grille à partir des chiffres présents pour chaque poste.</t>
  </si>
  <si>
    <t>TOTAL CA HT</t>
  </si>
  <si>
    <t>Coût achat m/ses vendues</t>
  </si>
  <si>
    <r>
      <t>A -</t>
    </r>
    <r>
      <rPr>
        <sz val="10"/>
        <rFont val="Arial"/>
        <family val="2"/>
        <charset val="1"/>
      </rPr>
      <t xml:space="preserve"> Votre compte de résultat étant chiffré en HT, commencez par remplir la ligne du chiffre d'affaires HT et le TTC se calculera automatiquement. Vous devrez calculer à part la recette du petit déjeuner et des recettes AUTRES qui ne supporte pas la même TVA (19,6%) que celle de l'hébergement (5,5%).
</t>
    </r>
    <r>
      <rPr>
        <b/>
        <sz val="10"/>
        <rFont val="Arial"/>
        <family val="2"/>
        <charset val="1"/>
      </rPr>
      <t xml:space="preserve">B - </t>
    </r>
    <r>
      <rPr>
        <sz val="10"/>
        <rFont val="Arial"/>
        <family val="2"/>
        <charset val="1"/>
      </rPr>
      <t xml:space="preserve">Ressortez de la rubrique "AUTRES ACHATS  ET CHARGES EXTERNES" les montants des postes location immobilière et charges sur location immobilière que vous placerez dans ce tableau en face de la rubrique Loyer + Charges.
</t>
    </r>
    <r>
      <rPr>
        <b/>
        <sz val="10"/>
        <rFont val="Arial"/>
        <family val="2"/>
        <charset val="1"/>
      </rPr>
      <t>C -</t>
    </r>
    <r>
      <rPr>
        <sz val="10"/>
        <rFont val="Arial"/>
        <family val="2"/>
        <charset val="1"/>
      </rPr>
      <t xml:space="preserve"> Si, en tant que propriétaire, vous percevez un salaire figurant dans le poste salaires et charges du compte de résultat, vous devez déduire votre salaire et vos charges de ce poste. Ils s'imputeront automatiquement sur l'EBE.</t>
    </r>
  </si>
  <si>
    <t>MARGE COMMERCIALE</t>
  </si>
  <si>
    <t>Frais Exploitation</t>
  </si>
  <si>
    <t>Loyer + Charges</t>
  </si>
  <si>
    <t>VALEUR AJOUTEE</t>
  </si>
  <si>
    <t>Impôts et Taxes</t>
  </si>
  <si>
    <t xml:space="preserve">Salaires &amp; Charges </t>
  </si>
  <si>
    <t>EXCEDENT BRUT EXPLOITATION</t>
  </si>
  <si>
    <t>AMORTISSEMENTS</t>
  </si>
  <si>
    <t>MÉTHODE 1 : Clientèle et Rentabilité
étape 2 sur 5 - Rapport ventes sur CA TTC (méthode dite "hôtelière")</t>
  </si>
  <si>
    <t>Cette méthode empirique évalue la valeur d’une affaire en multipliant le CA TTC moyen sur trois années par le coefficient 1. Cette méthode produit généralement l’évaluation la plus élevée et ne peut être l’unique moyen de valorisation d’une affaire. Elle sera au final intégrée au résultat des autres méthodes d’évaluation pour parvenir à une valorisation moyenne.
Ici pour l’évaluation nous avons retenu un coefficient moyen de 0,75.</t>
  </si>
  <si>
    <t>COEFFICIENT APPLIQUÉ*</t>
  </si>
  <si>
    <t>CA TTC MOYEN PONDÉRÉ</t>
  </si>
  <si>
    <t>Avec la méthode dite hôtelière
votre affaire est valorisée à</t>
  </si>
  <si>
    <t xml:space="preserve">Cette méthode est la plus empirique des trois. Elle procède plutôt des usages et coutumes de la profession que </t>
  </si>
  <si>
    <t>à masquer</t>
  </si>
  <si>
    <t xml:space="preserve">d'une démarche technique ou scientifique. Elle continue cependant à être employée car la plupart des guides </t>
  </si>
  <si>
    <t>et manuels traitant de l'évaluation des fonds de commerce font références à un multiple du Chiffre d'Affaires.</t>
  </si>
  <si>
    <t xml:space="preserve">Nous avons retenu un coefficient de 0,75 fois le CA TTC. Cette méthode va produire une évaluation assez proche des </t>
  </si>
  <si>
    <r>
      <t xml:space="preserve">autres méthodes quand le restaurant est bien géré. </t>
    </r>
    <r>
      <rPr>
        <b/>
        <sz val="10"/>
        <rFont val="Verdana"/>
        <family val="2"/>
        <charset val="1"/>
      </rPr>
      <t>Elle sera en ce sens un parfait indicateur de la qualité de</t>
    </r>
  </si>
  <si>
    <t>la gestion globale de l'ancien propriétaire.</t>
  </si>
  <si>
    <t>Cependant si le chiffre d'affaires d'une entreprise est révélateur d'un niveau d'activité suffisant pour payer ses charges</t>
  </si>
  <si>
    <t xml:space="preserve">et dégager du profit, il ne peut préjuger d'un niveau de résultat. Il faut donc garder en mémoire qu'une entreprise </t>
  </si>
  <si>
    <t>se développe et devient prospère ainsi que ses actionnaires grâce aux bénéfices dégagés !</t>
  </si>
  <si>
    <t>NB : le tableur renseigne automatiquement ces cases d'après les données que vous avez rentrées dans les feuilles précédentes.</t>
  </si>
  <si>
    <t>* pour plus d'information sur cette notion, se référer au blog.</t>
  </si>
  <si>
    <t>MÉTHODE 1 : Clientèle et Rentabilité
étape 3 sur 5 - "Rentabilité économique"</t>
  </si>
  <si>
    <r>
      <t xml:space="preserve">COEFFICIENT MOYEN </t>
    </r>
    <r>
      <rPr>
        <b/>
        <sz val="10"/>
        <rFont val="Arial"/>
        <family val="2"/>
        <charset val="1"/>
      </rPr>
      <t>(1)</t>
    </r>
  </si>
  <si>
    <t>EBE MOYEN PONDÉRÉ</t>
  </si>
  <si>
    <t>Avec la méthode de la "Rentabilité économique (2)" 
votre affaire est valorisée à</t>
  </si>
  <si>
    <t>Parmi les ratios financiers les plus employés celui-ci est un  repère constant, Le fonds de commerce d'une entreprise</t>
  </si>
  <si>
    <t xml:space="preserve">est souvent évalué à 5 fois le montant de l'Excédent Brut d'Exploitation, On notera que la  pondération (donner </t>
  </si>
  <si>
    <t>un poids plus important aux années les plus récentes) nécessite de choisir sa période de vente.  Ce n'est pas quand</t>
  </si>
  <si>
    <t>ça va mal qu'il faut vendre si on veut tirer le meilleur parti de son affaire ou alors  en accepter les conséquences</t>
  </si>
  <si>
    <t>dans la négociation.</t>
  </si>
  <si>
    <t>(1) Parmi les ratios financiers les plus employés, celui de la rentabilité économique apprécié par rapport à l'EBE est un repère constant.</t>
  </si>
  <si>
    <t>(2) Le fond de commerce des entreprises est souvent évalué à 5 fois le montant le l'EBE.
Nous avons opté pour ce coefficient de 5 fois l'EBE mais nous avons tenu à vous indiquer une fourchette possible (4,80 à 5,20).</t>
  </si>
  <si>
    <t>MÉTHODE 1 : Clientèle et Rentabilité
étape 4 sur 5 - Capacité d'emprunt</t>
  </si>
  <si>
    <r>
      <t xml:space="preserve">AIDE AU REMPLISSAGE :
</t>
    </r>
    <r>
      <rPr>
        <b/>
        <sz val="12"/>
        <color indexed="10"/>
        <rFont val="Arial"/>
        <family val="2"/>
        <charset val="1"/>
      </rPr>
      <t xml:space="preserve">Remplissez les cases en jaune ci-dessous avec vos données.
</t>
    </r>
    <r>
      <rPr>
        <sz val="10"/>
        <rFont val="Arial"/>
        <family val="2"/>
        <charset val="1"/>
      </rPr>
      <t>Le Tableur renseignera automatiquement les autres cases.</t>
    </r>
  </si>
  <si>
    <r>
      <t xml:space="preserve">A - </t>
    </r>
    <r>
      <rPr>
        <b/>
        <sz val="10"/>
        <rFont val="Arial"/>
        <family val="2"/>
        <charset val="1"/>
      </rPr>
      <t xml:space="preserve">Ligne "impôts sur BIC" :
</t>
    </r>
    <r>
      <rPr>
        <sz val="10"/>
        <rFont val="Arial"/>
        <family val="2"/>
        <charset val="1"/>
      </rPr>
      <t>vous trouverez cette information en consultant la ligne HK de la liasse fiscale (ou ligne 206 pour les bilans simplifiés)
à noter que si vous êtes en nom propre et non en société, vous n'êtes pas concerné par cette ligne.</t>
    </r>
  </si>
  <si>
    <r>
      <t xml:space="preserve">B - </t>
    </r>
    <r>
      <rPr>
        <b/>
        <sz val="10"/>
        <rFont val="Arial"/>
        <family val="2"/>
        <charset val="1"/>
      </rPr>
      <t xml:space="preserve">Ligne investissements annuels :
</t>
    </r>
    <r>
      <rPr>
        <sz val="10"/>
        <rFont val="Arial"/>
        <family val="2"/>
        <charset val="1"/>
      </rPr>
      <t>vous trouverez cette information dans la liasse fiscale, lignes KI à LP (ou ligne 494 pour les bilans simplifiés).</t>
    </r>
  </si>
  <si>
    <r>
      <t xml:space="preserve">C - </t>
    </r>
    <r>
      <rPr>
        <b/>
        <sz val="10"/>
        <rFont val="Arial"/>
        <family val="2"/>
        <charset val="1"/>
      </rPr>
      <t xml:space="preserve">Lignes 'Autres' :
</t>
    </r>
    <r>
      <rPr>
        <sz val="10"/>
        <rFont val="Arial"/>
        <family val="2"/>
        <charset val="1"/>
      </rPr>
      <t>il s'agit de tout ce qui peut être affecté sur un bilan -
ex : la participation des salariés aux résultats - intéressement, voir la ligne HJ dans la liasse fiscale HJ.</t>
    </r>
  </si>
  <si>
    <t>A noter que si vous êtes en nom propre et non en société, vous n'êtes pas concerné par cette ligne.</t>
  </si>
  <si>
    <t>EBE</t>
  </si>
  <si>
    <t>Données de l'Emprunt</t>
  </si>
  <si>
    <t>IMPOTS SUR BIC</t>
  </si>
  <si>
    <t>TAUX</t>
  </si>
  <si>
    <t>INVESTISSEMENTS ANNUELS</t>
  </si>
  <si>
    <t>DUREE</t>
  </si>
  <si>
    <t>7 ans</t>
  </si>
  <si>
    <t>AUTRES</t>
  </si>
  <si>
    <t>COEFFICIENT FINANCIER*</t>
  </si>
  <si>
    <t>CAPACITE D'EMPRUNT</t>
  </si>
  <si>
    <t>CAPITAL EMPRUNT</t>
  </si>
  <si>
    <t>APPORT 30%</t>
  </si>
  <si>
    <t>Avec la méthode de la capacité d'emprunt
votre affaire est valorisée à</t>
  </si>
  <si>
    <t xml:space="preserve">Avec cette méthode on, diminue le montant de l'Excédent Brut d'Exploitation (EBE) de l'Impôt sur les Bénéfices Industriels et </t>
  </si>
  <si>
    <t>Commerciaux (BIC), et du montants des investissements autofinancés.</t>
  </si>
  <si>
    <r>
      <t>La capacité d'emprunt</t>
    </r>
    <r>
      <rPr>
        <sz val="10"/>
        <rFont val="Arial"/>
        <family val="2"/>
        <charset val="1"/>
      </rPr>
      <t xml:space="preserve"> (montant  annuel de remboursement disponible) doit permettre de rembourser un prêt sur </t>
    </r>
  </si>
  <si>
    <t xml:space="preserve">une durée de 7 ans (durée généralement admise pour un prêt de financement d'un fonds de commerce). </t>
  </si>
  <si>
    <t>Au capital de l'emprunt ainsi calculé,  on rajoutera un apport de 30% généralement exigé par les banquiers pour</t>
  </si>
  <si>
    <t>déterminer la valeur du fonds de commerce.</t>
  </si>
  <si>
    <t>MÉTHODE 1 : Clientèle et Rentabilité
étape 5 sur 5 - Résultat</t>
  </si>
  <si>
    <t>LICENCE IV</t>
  </si>
  <si>
    <t>Avec la méthode d'évaluation Clientèle et Rentabilté votre affaire est valorisée à</t>
  </si>
  <si>
    <t xml:space="preserve">Par hypothèse de travail, nous la valorisons toujours au même montant de 15.000 € sans préjuger de sa capacité </t>
  </si>
  <si>
    <t>à être déplacée ce qui la ferait valoriser à la hausse.</t>
  </si>
  <si>
    <t>Ces résultats vont venir se cumuler à ceux du NEGHOSCORE pour parvenir à l'évaluation globale NEGHOTEL.</t>
  </si>
  <si>
    <t>Cliquez ici pour continuer et passer à l'étape de l'évaluation selon Neghoscore</t>
  </si>
  <si>
    <t>MÉTHODE 2 : Neghoscore Evaluation du management
étape 1 sur 8 - Frais de personnel</t>
  </si>
  <si>
    <r>
      <t xml:space="preserve">Il s'agit ici de calculer </t>
    </r>
    <r>
      <rPr>
        <b/>
        <sz val="12"/>
        <color indexed="10"/>
        <rFont val="Arial"/>
        <family val="2"/>
        <charset val="1"/>
      </rPr>
      <t>le ratio frais de personnel</t>
    </r>
    <r>
      <rPr>
        <b/>
        <sz val="12"/>
        <color indexed="53"/>
        <rFont val="Arial"/>
        <family val="2"/>
        <charset val="1"/>
      </rPr>
      <t xml:space="preserve"> </t>
    </r>
    <r>
      <rPr>
        <b/>
        <sz val="12"/>
        <rFont val="Arial"/>
        <family val="2"/>
        <charset val="1"/>
      </rPr>
      <t>(salaires + charges / CA HT)
et de le comparer à la norme professionnelle.</t>
    </r>
  </si>
  <si>
    <t>Vos salaires et charges salariales</t>
  </si>
  <si>
    <t>Votre CA HT pondéré</t>
  </si>
  <si>
    <t>Le résultat de votre opération masse salariale / CA HT est :</t>
  </si>
  <si>
    <t>Tableau repère</t>
  </si>
  <si>
    <t>Si votre coefficient est :</t>
  </si>
  <si>
    <t>pour déterminer</t>
  </si>
  <si>
    <t>&lt; à 30%</t>
  </si>
  <si>
    <t>entre 30 et 34%</t>
  </si>
  <si>
    <t>entre 35 et 40%</t>
  </si>
  <si>
    <t>&gt; à 40%</t>
  </si>
  <si>
    <t>le score</t>
  </si>
  <si>
    <t>Le montant des frais de personnel est généralement en rapport avec le type de restauration proposé</t>
  </si>
  <si>
    <t xml:space="preserve">et le ticket moyen payé par le client. En effet plus le ticket moyen est élevé et plus le pourcentage de </t>
  </si>
  <si>
    <t>frais de personnel est élevé. C'est l'inverse qui se produit pour le ratio de marchandises consommées.</t>
  </si>
  <si>
    <t xml:space="preserve">Il faudra toujours, en conséquence, analyser le pourcentage de frais de personnel en tenant compte du </t>
  </si>
  <si>
    <t>ratio de marchandises consommées (le cost). L'addition des deux ne devant pas dépasser 60%.</t>
  </si>
  <si>
    <t>Nous prendrons comme norme professionnelle un ratio compris entre 30% et 40% du chiffres d'affaires HT.</t>
  </si>
  <si>
    <t xml:space="preserve">(Cf: JC Oulé Blog des experts) Attention à bien analyser les composantes de ce ratio chez votre vendeur. Un </t>
  </si>
  <si>
    <t xml:space="preserve">ratio trop "bon" pourrait indiquer que le restaurant tourne en sous effectif ce qui chacun le sais est préjuciable à </t>
  </si>
  <si>
    <t xml:space="preserve">terme et source de conflits avec le personnel (la fatigue, les jours de repos non pris, le paiement des heures sup. </t>
  </si>
  <si>
    <t>et avec les clients (attente, service dégradé, qualité des plats….) Il faut donc analyser sa crédibilité.</t>
  </si>
  <si>
    <t>Votre score pour les frais de personnel est de</t>
  </si>
  <si>
    <t>sur 4</t>
  </si>
  <si>
    <t>x2</t>
  </si>
  <si>
    <t>MÉTHODE 2 : Neghoscore Evaluation du management
étape 2 sur 8 - Productivité (CA HT sur nombre moyen d'employés)</t>
  </si>
  <si>
    <r>
      <t xml:space="preserve">Il s'agit ici de calculer </t>
    </r>
    <r>
      <rPr>
        <b/>
        <sz val="12"/>
        <color indexed="10"/>
        <rFont val="Arial"/>
        <family val="2"/>
        <charset val="1"/>
      </rPr>
      <t>le</t>
    </r>
    <r>
      <rPr>
        <b/>
        <sz val="12"/>
        <rFont val="Arial"/>
        <family val="2"/>
        <charset val="1"/>
      </rPr>
      <t xml:space="preserve"> </t>
    </r>
    <r>
      <rPr>
        <b/>
        <sz val="12"/>
        <color indexed="10"/>
        <rFont val="Arial"/>
        <family val="2"/>
        <charset val="1"/>
      </rPr>
      <t>CA TTC annuel réalisé par personne active</t>
    </r>
    <r>
      <rPr>
        <b/>
        <sz val="12"/>
        <rFont val="Arial"/>
        <family val="2"/>
        <charset val="1"/>
      </rPr>
      <t xml:space="preserve"> et de les comparer à la norme professionnelle.</t>
    </r>
  </si>
  <si>
    <r>
      <t xml:space="preserve">AIDE AU REMPLISSAGE :
</t>
    </r>
    <r>
      <rPr>
        <b/>
        <sz val="12"/>
        <color indexed="10"/>
        <rFont val="Arial"/>
        <family val="2"/>
        <charset val="1"/>
      </rPr>
      <t xml:space="preserve">Remplissez la case en jaune avec le nombre moyen de salariés indiqué sur la liasse fiscale.
</t>
    </r>
    <r>
      <rPr>
        <sz val="10"/>
        <rFont val="Arial"/>
        <family val="2"/>
        <charset val="1"/>
      </rPr>
      <t>Le Tableur renseignera automatiquement les autres cases.</t>
    </r>
  </si>
  <si>
    <t>Votre nombre moyen d'employé (liasse fiscale)</t>
  </si>
  <si>
    <t>Le résultat de votre opération CA HT / nombre moyen d'employés est :</t>
  </si>
  <si>
    <t>Si le résultat de l'opération CA TTC/ Nb moyen d'employé est :</t>
  </si>
  <si>
    <t>&lt; 47000€</t>
  </si>
  <si>
    <t>ENTRE 47000 € ET 51999 €</t>
  </si>
  <si>
    <t>ENTRE  52000 € ET 55000 €</t>
  </si>
  <si>
    <t>&gt; à 55000€</t>
  </si>
  <si>
    <t>Vous devez diviser votre chiffre d'affaires annuel TTC par le nombre d'employés moyen qui</t>
  </si>
  <si>
    <t>figure sur la liasse fiscale de l'année correspondante.</t>
  </si>
  <si>
    <t>Votre score pour la productivité est de</t>
  </si>
  <si>
    <t>sur  4</t>
  </si>
  <si>
    <t>MÉTHODE 2 : Neghoscore Evaluation du management
étape 3 sur 8 - Qualification du personnel</t>
  </si>
  <si>
    <r>
      <t xml:space="preserve">Déterminez le </t>
    </r>
    <r>
      <rPr>
        <b/>
        <sz val="12"/>
        <color indexed="10"/>
        <rFont val="Arial"/>
        <family val="2"/>
        <charset val="1"/>
      </rPr>
      <t>niveau de qualification moyen de vos salariés.</t>
    </r>
  </si>
  <si>
    <r>
      <t xml:space="preserve">AIDE AU REMPLISSAGE :
</t>
    </r>
    <r>
      <rPr>
        <b/>
        <sz val="12"/>
        <color indexed="10"/>
        <rFont val="Arial"/>
        <family val="2"/>
        <charset val="1"/>
      </rPr>
      <t xml:space="preserve">Remplissez les 4 cases en jaune avec le nombre de salariés concernés.
</t>
    </r>
    <r>
      <rPr>
        <sz val="10"/>
        <rFont val="Arial"/>
        <family val="2"/>
        <charset val="1"/>
      </rPr>
      <t>Le Tableur renseignera automatiquement les autres cases.</t>
    </r>
  </si>
  <si>
    <t>Nombre d'employés</t>
  </si>
  <si>
    <t>BTS et +</t>
  </si>
  <si>
    <t>Bac Pro</t>
  </si>
  <si>
    <t>CQP</t>
  </si>
  <si>
    <t>Sans qualification</t>
  </si>
  <si>
    <t>Total effectif</t>
  </si>
  <si>
    <t>Total</t>
  </si>
  <si>
    <t>Tableau repère de correspondance des points :</t>
  </si>
  <si>
    <t>1</t>
  </si>
  <si>
    <t>&gt; 1 ou = 2</t>
  </si>
  <si>
    <t>&gt; 2 ou = 3</t>
  </si>
  <si>
    <t xml:space="preserve">&gt; 3 </t>
  </si>
  <si>
    <t>1 PT</t>
  </si>
  <si>
    <t>2 PTS</t>
  </si>
  <si>
    <t>3 PTS</t>
  </si>
  <si>
    <t>4 PTS</t>
  </si>
  <si>
    <t>Vous additionnez les niveaux de qualification de votre personnel (1 point sans qualification,</t>
  </si>
  <si>
    <t>2 points pour un cqp, 3 points pour un bac pro, 4 points pour un BTS ou +) et vous divisez le résultat</t>
  </si>
  <si>
    <t>obtenu par le nombre d'employés. Exemple: 3 employés sans qualif = 3 points + 1 bac pro = 3 points.</t>
  </si>
  <si>
    <t xml:space="preserve">Au total 6 points divisés par 4 employés = 1.5.  En vous reportant au tableau  ci-dessus, dans ce cas </t>
  </si>
  <si>
    <t>vous compterez 2 points pour cette rubrique.</t>
  </si>
  <si>
    <t>Votre score pour le "niveau de qualification du personnel" est de</t>
  </si>
  <si>
    <t>MÉTHODE 2 : Neghoscore Evaluation du management
étape 4 sur 8 - Ancienneté dans le métier</t>
  </si>
  <si>
    <r>
      <t xml:space="preserve">Quelle est </t>
    </r>
    <r>
      <rPr>
        <b/>
        <sz val="12"/>
        <color indexed="10"/>
        <rFont val="Arial"/>
        <family val="2"/>
        <charset val="1"/>
      </rPr>
      <t xml:space="preserve">l'ancienneté de votre personnel </t>
    </r>
    <r>
      <rPr>
        <b/>
        <u/>
        <sz val="12"/>
        <color indexed="10"/>
        <rFont val="Arial"/>
        <family val="2"/>
        <charset val="1"/>
      </rPr>
      <t>dans le métier</t>
    </r>
    <r>
      <rPr>
        <b/>
        <sz val="12"/>
        <color indexed="10"/>
        <rFont val="Arial"/>
        <family val="2"/>
        <charset val="1"/>
      </rPr>
      <t xml:space="preserve"> ?
</t>
    </r>
    <r>
      <rPr>
        <sz val="10"/>
        <rFont val="Arial"/>
        <family val="2"/>
        <charset val="1"/>
      </rPr>
      <t>Nous considérons que plus les employés ont de l'ancienneté dans le métier qu'ils occupent plus ils sont performants car 
dans le cas contraire, vous vous en seriez séparé (attention, il s'agit de l'ancienneté dans le métier et non dans l'établissement).</t>
    </r>
  </si>
  <si>
    <r>
      <t xml:space="preserve">AIDE AU REMPLISSAGE :
</t>
    </r>
    <r>
      <rPr>
        <b/>
        <sz val="12"/>
        <color indexed="10"/>
        <rFont val="Arial"/>
        <family val="2"/>
        <charset val="1"/>
      </rPr>
      <t xml:space="preserve">Remplissez la case en jaune avec un nombre de mois accomplis.
</t>
    </r>
    <r>
      <rPr>
        <sz val="10"/>
        <rFont val="Arial"/>
        <family val="2"/>
        <charset val="1"/>
      </rPr>
      <t>Le Tableur renseignera automatiquement les autres cases.</t>
    </r>
  </si>
  <si>
    <t>Moyenne d'ancienneté en mois</t>
  </si>
  <si>
    <t>&lt; à 12 mois</t>
  </si>
  <si>
    <t>entre 12 et 23 mois</t>
  </si>
  <si>
    <t>entre 24 et 35 mois</t>
  </si>
  <si>
    <t>36 mois et +</t>
  </si>
  <si>
    <r>
      <t>Exemple :</t>
    </r>
    <r>
      <rPr>
        <sz val="10"/>
        <rFont val="Arial"/>
        <family val="2"/>
        <charset val="1"/>
      </rPr>
      <t xml:space="preserve"> pour 4 employés, le premier = 24 mois, le deuxième = 9 mois, le troisième = 38 mois,  le quatrième = 17 mois </t>
    </r>
  </si>
  <si>
    <t>soit au total 88 mois divisés par 4 employés = 22 mois. En vous rapportant au tableau ci-dessus, dans ce cas vous compterez 2 points.</t>
  </si>
  <si>
    <t>Votre score pour l'ancienneté du personnel
dans le métier est de</t>
  </si>
  <si>
    <t>MÉTHODE 2 : Neghoscore Evaluation du management
étape 5 sur 8 - Ancienneté dans l'établissement</t>
  </si>
  <si>
    <r>
      <t xml:space="preserve">Quelle est </t>
    </r>
    <r>
      <rPr>
        <b/>
        <sz val="12"/>
        <color indexed="10"/>
        <rFont val="Arial"/>
        <family val="2"/>
        <charset val="1"/>
      </rPr>
      <t xml:space="preserve">l'ancienneté de votre personnel </t>
    </r>
    <r>
      <rPr>
        <b/>
        <u/>
        <sz val="12"/>
        <color indexed="10"/>
        <rFont val="Arial"/>
        <family val="2"/>
        <charset val="1"/>
      </rPr>
      <t>dans l'établissement</t>
    </r>
    <r>
      <rPr>
        <b/>
        <sz val="12"/>
        <color indexed="10"/>
        <rFont val="Arial"/>
        <family val="2"/>
        <charset val="1"/>
      </rPr>
      <t xml:space="preserve"> ?
</t>
    </r>
    <r>
      <rPr>
        <sz val="10"/>
        <rFont val="Arial"/>
        <family val="2"/>
        <charset val="1"/>
      </rPr>
      <t>Nous considérons que lorsque les employés ont de l'ancienneté dans l'établissement, c'est un plus pour le repreneur en raison de leurs connaissances des clients et de l'exploitation.</t>
    </r>
  </si>
  <si>
    <r>
      <t xml:space="preserve">AIDE AU REMPLISSAGE :
</t>
    </r>
    <r>
      <rPr>
        <b/>
        <sz val="12"/>
        <color indexed="10"/>
        <rFont val="Arial"/>
        <family val="2"/>
        <charset val="1"/>
      </rPr>
      <t xml:space="preserve">Remplissez la case en jaune avec un nombre de mois cumulé.
</t>
    </r>
    <r>
      <rPr>
        <sz val="10"/>
        <rFont val="Arial"/>
        <family val="2"/>
        <charset val="1"/>
      </rPr>
      <t>Le Tableur renseignera automatiquement les autres cases.</t>
    </r>
  </si>
  <si>
    <r>
      <t>Exemple :</t>
    </r>
    <r>
      <rPr>
        <sz val="10"/>
        <rFont val="Arial"/>
        <family val="2"/>
        <charset val="1"/>
      </rPr>
      <t xml:space="preserve"> vous calculez l'ancienneté du personnel en mois de présence pleins accomplis dans l'établissement. Exemple pour 4 employés : </t>
    </r>
  </si>
  <si>
    <t>le premier = 12 mois, le deuxième = 6 mois, le troisième = 38 mois, le quatrième = 14 mois soit au total 70 mois divisés par 4 employés = 17.5 mois.</t>
  </si>
  <si>
    <t>En vous rapportant au tableau ci-dessus, dans ce cas vous compterez 2 points.</t>
  </si>
  <si>
    <t>MÉTHODE 2 : Neghoscore Evaluation du management
étape 6 sur 8 - Ancienneté du propriétaire</t>
  </si>
  <si>
    <r>
      <t xml:space="preserve">L'affaire est exploitée par le </t>
    </r>
    <r>
      <rPr>
        <b/>
        <sz val="12"/>
        <color indexed="10"/>
        <rFont val="Arial"/>
        <family val="2"/>
        <charset val="1"/>
      </rPr>
      <t xml:space="preserve">même propriétaire depuis combien de temps ?
</t>
    </r>
    <r>
      <rPr>
        <sz val="10"/>
        <rFont val="Arial"/>
        <family val="2"/>
        <charset val="1"/>
      </rPr>
      <t>Le taux de rotation des affaires en France dans le secteur des CHR est de 7 ans en moyenne. Toute durée inférieure peut apparaître suspecte
à un acheteur et doit être "motivée". Ici, à défaut d'explication on estime que c'est un 'moins' si elle est inférieure.</t>
    </r>
  </si>
  <si>
    <r>
      <t xml:space="preserve">AIDE AU REMPLISSAGE :
</t>
    </r>
    <r>
      <rPr>
        <b/>
        <sz val="12"/>
        <color indexed="10"/>
        <rFont val="Arial"/>
        <family val="2"/>
        <charset val="1"/>
      </rPr>
      <t xml:space="preserve">Remplissez la case en jaune avec un nombre d'année.
</t>
    </r>
    <r>
      <rPr>
        <sz val="10"/>
        <rFont val="Arial"/>
        <family val="2"/>
        <charset val="1"/>
      </rPr>
      <t>Le Tableur renseignera automatiquement les autres cases.</t>
    </r>
  </si>
  <si>
    <t>L'affaire est exploitée par le même propriétaire depuis combien d'année ?</t>
  </si>
  <si>
    <t>Tableau de correspondance des points :</t>
  </si>
  <si>
    <t xml:space="preserve">moins de 3 ans </t>
  </si>
  <si>
    <t>entre 3 et 5 ans</t>
  </si>
  <si>
    <t>entre 5 et 7 ans</t>
  </si>
  <si>
    <t>7 ans et +</t>
  </si>
  <si>
    <r>
      <t xml:space="preserve">Exemple : </t>
    </r>
    <r>
      <rPr>
        <sz val="10"/>
        <rFont val="Arial"/>
        <family val="2"/>
        <charset val="1"/>
      </rPr>
      <t xml:space="preserve">vous exploitez cette affaire depuis 3 ans et 4 mois, en vous reportant au tableau ci-dessus, votre durée se situe entre 3 et 5 ans, </t>
    </r>
  </si>
  <si>
    <t>donc votre score sera de 2 points.</t>
  </si>
  <si>
    <t>Votre score pour l'ancienneté du propriétaire est de</t>
  </si>
  <si>
    <t>MÉTHODE 2 : Neghoscore Evaluation du management
étape 7 sur 8 - Poste du propriétaire</t>
  </si>
  <si>
    <r>
      <t xml:space="preserve">Il s'agit ici de savoir si </t>
    </r>
    <r>
      <rPr>
        <b/>
        <sz val="12"/>
        <color indexed="10"/>
        <rFont val="Arial"/>
        <family val="2"/>
        <charset val="1"/>
      </rPr>
      <t>l'actuel propriétaire est en cuisine.</t>
    </r>
  </si>
  <si>
    <t>AIDE AU REMPLISSAGE :</t>
  </si>
  <si>
    <r>
      <t xml:space="preserve">Répondre à la question par </t>
    </r>
    <r>
      <rPr>
        <b/>
        <sz val="12"/>
        <rFont val="Arial"/>
        <family val="2"/>
        <charset val="1"/>
      </rPr>
      <t>oui</t>
    </r>
    <r>
      <rPr>
        <b/>
        <sz val="12"/>
        <color indexed="10"/>
        <rFont val="Arial"/>
        <family val="2"/>
        <charset val="1"/>
      </rPr>
      <t xml:space="preserve"> ou par </t>
    </r>
    <r>
      <rPr>
        <b/>
        <sz val="12"/>
        <rFont val="Arial"/>
        <family val="2"/>
        <charset val="1"/>
      </rPr>
      <t>non</t>
    </r>
    <r>
      <rPr>
        <b/>
        <sz val="12"/>
        <color indexed="10"/>
        <rFont val="Arial"/>
        <family val="2"/>
        <charset val="1"/>
      </rPr>
      <t xml:space="preserve"> dans la case en jaune.
</t>
    </r>
    <r>
      <rPr>
        <sz val="10"/>
        <rFont val="Arial"/>
        <family val="2"/>
        <charset val="1"/>
      </rPr>
      <t>Le Tableur renseignera automatiquement les autres cases.</t>
    </r>
  </si>
  <si>
    <t>L'actuel propriétaire est-il en cuisine ?</t>
  </si>
  <si>
    <t>non</t>
  </si>
  <si>
    <t xml:space="preserve">Le nouveau propriétaire devra faire preuve d'un savoir faire et d'une </t>
  </si>
  <si>
    <t>reconnaissance professionnelle (guide en particulier) au moins équivalent pour ne pas être pénalisé</t>
  </si>
  <si>
    <t>commercialement lors de la  reprise.</t>
  </si>
  <si>
    <t>MÉTHODE 2 : Neghoscore Evaluation du management
étape 8 sur 8 - Résultat</t>
  </si>
  <si>
    <t>Votre score est de</t>
  </si>
  <si>
    <t>sur</t>
  </si>
  <si>
    <t>pts au + possible</t>
  </si>
  <si>
    <t>soit</t>
  </si>
  <si>
    <t>du maximum</t>
  </si>
  <si>
    <t xml:space="preserve">NB : </t>
  </si>
  <si>
    <t xml:space="preserve">1° L'efficacité du management concerne à la fois la gestion du personnel, sa qualification, sa productivité… et certaines caractéristiques concernant </t>
  </si>
  <si>
    <t xml:space="preserve">    le propriétaire exploitant.</t>
  </si>
  <si>
    <t xml:space="preserve">2° Certains résultats comptent double dans l'évaluation, car cela fait partie des éléments qui nous semblent doublement importants pour estimer </t>
  </si>
  <si>
    <t xml:space="preserve">    la valeur d'une affaire. </t>
  </si>
  <si>
    <t>Cliquez ici pour poursuivre et évaluer la qualité de votre outil de travail</t>
  </si>
  <si>
    <t>MÉTHODE 2 : Neghoscore Evaluation de l'outil de travail
étape 1 sur 3 - Etude des surfaces des locaux</t>
  </si>
  <si>
    <r>
      <t xml:space="preserve">Il s'agit ici de comparer </t>
    </r>
    <r>
      <rPr>
        <b/>
        <sz val="12"/>
        <color indexed="10"/>
        <rFont val="Arial"/>
        <family val="2"/>
        <charset val="1"/>
      </rPr>
      <t xml:space="preserve">la surface de l'établissement </t>
    </r>
    <r>
      <rPr>
        <b/>
        <sz val="12"/>
        <rFont val="Arial"/>
        <family val="2"/>
        <charset val="1"/>
      </rPr>
      <t>aux normes professionnelles.</t>
    </r>
  </si>
  <si>
    <r>
      <t xml:space="preserve">AIDE AU REMPLISSAGE :
</t>
    </r>
    <r>
      <rPr>
        <b/>
        <sz val="12"/>
        <color indexed="10"/>
        <rFont val="Arial"/>
        <family val="2"/>
        <charset val="1"/>
      </rPr>
      <t xml:space="preserve">Remplissez </t>
    </r>
    <r>
      <rPr>
        <b/>
        <sz val="12"/>
        <rFont val="Arial"/>
        <family val="2"/>
        <charset val="1"/>
      </rPr>
      <t xml:space="preserve">les cases en jaune avec vos données.
</t>
    </r>
    <r>
      <rPr>
        <sz val="10"/>
        <rFont val="Arial"/>
        <family val="2"/>
        <charset val="1"/>
      </rPr>
      <t>Le Tableur renseignera automatiquement les autres cases.</t>
    </r>
  </si>
  <si>
    <t>Quel est votre nombre de couverts posés ?</t>
  </si>
  <si>
    <t>Quelle est la surface totale en m² du restaurant ?</t>
  </si>
  <si>
    <t>Quelle est la surface en m² de la cuisine, plonge comprise ?</t>
  </si>
  <si>
    <t>Quelle est la surface en m² des annexes ?</t>
  </si>
  <si>
    <t xml:space="preserve">Si votre surface est </t>
  </si>
  <si>
    <t>POINTS</t>
  </si>
  <si>
    <t>Votre coefficient</t>
  </si>
  <si>
    <t>votre résultat</t>
  </si>
  <si>
    <t>pour le restaurant
comprise entre 1,5 m² et 1,7 m² par couvert posé</t>
  </si>
  <si>
    <t>&lt; de 20%</t>
  </si>
  <si>
    <t>&lt; 10%</t>
  </si>
  <si>
    <t>égale</t>
  </si>
  <si>
    <t>supérieure</t>
  </si>
  <si>
    <t>1,36:1,49</t>
  </si>
  <si>
    <t>1,50:1,7</t>
  </si>
  <si>
    <t>+1,71</t>
  </si>
  <si>
    <t>pour la cuisine
doit représenter 50% de la surface du restaurant</t>
  </si>
  <si>
    <t>-de45%</t>
  </si>
  <si>
    <t>45 à 49%</t>
  </si>
  <si>
    <t>+50%</t>
  </si>
  <si>
    <t>pour les annexes
doit être sensiblement = à la surface du restaurant</t>
  </si>
  <si>
    <t>- de 80%</t>
  </si>
  <si>
    <t>80 à 99%</t>
  </si>
  <si>
    <t>+100%</t>
  </si>
  <si>
    <t>Vos scores sont de :</t>
  </si>
  <si>
    <t>sur 4 points pour le restaurant</t>
  </si>
  <si>
    <t>sur 4 points pour la cuisine</t>
  </si>
  <si>
    <t>sur 4 points pour les annexes</t>
  </si>
  <si>
    <t>Cliquez ici pour poursuivre</t>
  </si>
  <si>
    <t>MÉTHODE 2 : Neghoscore Evaluation de l'outil de travail
étape 2 sur 3 - Locaux matériel et équipements</t>
  </si>
  <si>
    <r>
      <t xml:space="preserve">Il s'agit ici d'estimer la </t>
    </r>
    <r>
      <rPr>
        <b/>
        <sz val="12"/>
        <color indexed="10"/>
        <rFont val="Arial"/>
        <family val="2"/>
        <charset val="1"/>
      </rPr>
      <t>qualité de l'établissement en tant qu'outil de travail.</t>
    </r>
  </si>
  <si>
    <t>LES LOCAUX</t>
  </si>
  <si>
    <r>
      <t xml:space="preserve">AIDE AU REMPLISSAGE :
</t>
    </r>
    <r>
      <rPr>
        <b/>
        <sz val="10"/>
        <rFont val="Arial"/>
        <family val="2"/>
        <charset val="1"/>
      </rPr>
      <t>Répondez à la question et reportez dans la case en jaune le nombre de point correspondant</t>
    </r>
  </si>
  <si>
    <t>Etablissement aux Normes d'hygiène</t>
  </si>
  <si>
    <r>
      <t xml:space="preserve">Si l'établissement est aux normes d'hygiène </t>
    </r>
    <r>
      <rPr>
        <sz val="10"/>
        <rFont val="Arial"/>
        <family val="2"/>
        <charset val="1"/>
      </rPr>
      <t>=&gt; entrez 4, si non =&gt; entrez 1.
On considérera que l'établissement n'est pas aux normes s'il y a encore des travaux demandés par la commission d'hygiène qui ne sont pas réalisés ou en cours de réalisation.
Si l'établissement n'a jamais été contrôlé par la commission d'hygiène et de sécurité comptez 1 point et demandez son passage dans les meilleurs délais.</t>
    </r>
  </si>
  <si>
    <t>Etat Entretien des locaux</t>
  </si>
  <si>
    <r>
      <t xml:space="preserve">Reportez-vous aux n° 615200 et n° 615500 du plan comptable détaillé.
Si le résultat de l'opération : </t>
    </r>
    <r>
      <rPr>
        <b/>
        <sz val="10"/>
        <rFont val="Arial"/>
        <family val="2"/>
        <charset val="1"/>
      </rPr>
      <t xml:space="preserve">dépenses d'entretien des locaux / CA HT  :
</t>
    </r>
    <r>
      <rPr>
        <b/>
        <sz val="10"/>
        <color indexed="10"/>
        <rFont val="Arial"/>
        <family val="2"/>
        <charset val="1"/>
      </rPr>
      <t>-</t>
    </r>
    <r>
      <rPr>
        <sz val="10"/>
        <rFont val="Arial"/>
        <family val="2"/>
        <charset val="1"/>
      </rPr>
      <t xml:space="preserve"> représentent 2% du CA HT =&gt; entrez 1,
</t>
    </r>
    <r>
      <rPr>
        <b/>
        <sz val="10"/>
        <color indexed="10"/>
        <rFont val="Arial"/>
        <family val="2"/>
        <charset val="1"/>
      </rPr>
      <t>-</t>
    </r>
    <r>
      <rPr>
        <sz val="10"/>
        <rFont val="Arial"/>
        <family val="2"/>
        <charset val="1"/>
      </rPr>
      <t xml:space="preserve"> 3% du CA HT =&gt; entrez 2,
</t>
    </r>
    <r>
      <rPr>
        <b/>
        <sz val="10"/>
        <color indexed="10"/>
        <rFont val="Arial"/>
        <family val="2"/>
        <charset val="1"/>
      </rPr>
      <t>-</t>
    </r>
    <r>
      <rPr>
        <sz val="10"/>
        <rFont val="Arial"/>
        <family val="2"/>
        <charset val="1"/>
      </rPr>
      <t xml:space="preserve"> 4%du CA HT =&gt; entrez 3,
</t>
    </r>
    <r>
      <rPr>
        <b/>
        <sz val="10"/>
        <color indexed="10"/>
        <rFont val="Arial"/>
        <family val="2"/>
        <charset val="1"/>
      </rPr>
      <t>-</t>
    </r>
    <r>
      <rPr>
        <sz val="10"/>
        <rFont val="Arial"/>
        <family val="2"/>
        <charset val="1"/>
      </rPr>
      <t xml:space="preserve"> et 5% du CA HT =&gt; entrez 4.</t>
    </r>
  </si>
  <si>
    <t>ANNEE dernière grosse rénovation</t>
  </si>
  <si>
    <r>
      <t xml:space="preserve">ici, </t>
    </r>
    <r>
      <rPr>
        <b/>
        <sz val="10"/>
        <rFont val="Arial"/>
        <family val="2"/>
        <charset val="1"/>
      </rPr>
      <t>grosse rénovation</t>
    </r>
    <r>
      <rPr>
        <sz val="10"/>
        <rFont val="Arial"/>
        <family val="2"/>
        <charset val="1"/>
      </rPr>
      <t xml:space="preserve"> = la rénovation des locaux d'un service (cuisine, salle restaurant,...) :
</t>
    </r>
    <r>
      <rPr>
        <b/>
        <sz val="10"/>
        <color indexed="10"/>
        <rFont val="Arial"/>
        <family val="2"/>
        <charset val="1"/>
      </rPr>
      <t>-</t>
    </r>
    <r>
      <rPr>
        <sz val="10"/>
        <rFont val="Arial"/>
        <family val="2"/>
        <charset val="1"/>
      </rPr>
      <t xml:space="preserve"> si celle-ci a eu lieu l'année N-3 =&gt; entrez 1 ;
</t>
    </r>
    <r>
      <rPr>
        <b/>
        <sz val="10"/>
        <color indexed="10"/>
        <rFont val="Arial"/>
        <family val="2"/>
        <charset val="1"/>
      </rPr>
      <t>-</t>
    </r>
    <r>
      <rPr>
        <sz val="10"/>
        <rFont val="Arial"/>
        <family val="2"/>
        <charset val="1"/>
      </rPr>
      <t xml:space="preserve"> l'année N-2 =&gt; entrez 2 ;
</t>
    </r>
    <r>
      <rPr>
        <b/>
        <sz val="10"/>
        <color indexed="10"/>
        <rFont val="Arial"/>
        <family val="2"/>
        <charset val="1"/>
      </rPr>
      <t>-</t>
    </r>
    <r>
      <rPr>
        <sz val="10"/>
        <rFont val="Arial"/>
        <family val="2"/>
        <charset val="1"/>
      </rPr>
      <t xml:space="preserve"> l'année N-1 =&gt; entrez 3 ;
</t>
    </r>
    <r>
      <rPr>
        <sz val="10"/>
        <color indexed="10"/>
        <rFont val="Arial"/>
        <family val="2"/>
        <charset val="1"/>
      </rPr>
      <t xml:space="preserve">- </t>
    </r>
    <r>
      <rPr>
        <sz val="10"/>
        <rFont val="Arial"/>
        <family val="2"/>
        <charset val="1"/>
      </rPr>
      <t>l'année N =&gt; entrez 4.</t>
    </r>
  </si>
  <si>
    <t>Climatisation</t>
  </si>
  <si>
    <r>
      <t xml:space="preserve">Votre établissement a la </t>
    </r>
    <r>
      <rPr>
        <b/>
        <sz val="10"/>
        <rFont val="Arial"/>
        <family val="2"/>
        <charset val="1"/>
      </rPr>
      <t>climatisation</t>
    </r>
    <r>
      <rPr>
        <sz val="10"/>
        <rFont val="Arial"/>
        <family val="2"/>
        <charset val="1"/>
      </rPr>
      <t xml:space="preserve"> =&gt; entrez 4,
si non =&gt; entrez 1.</t>
    </r>
  </si>
  <si>
    <t>Double Vitrage</t>
  </si>
  <si>
    <r>
      <t xml:space="preserve">Votre établissement a des </t>
    </r>
    <r>
      <rPr>
        <b/>
        <sz val="10"/>
        <rFont val="Arial"/>
        <family val="2"/>
        <charset val="1"/>
      </rPr>
      <t>doubles vitrages</t>
    </r>
    <r>
      <rPr>
        <sz val="10"/>
        <rFont val="Arial"/>
        <family val="2"/>
        <charset val="1"/>
      </rPr>
      <t xml:space="preserve"> =&gt; entrez 4,
si non =&gt; entrez 1.</t>
    </r>
  </si>
  <si>
    <t>Nombre de couverts posés au restaurant</t>
  </si>
  <si>
    <r>
      <t xml:space="preserve">Ce nombre permettra de calculer la </t>
    </r>
    <r>
      <rPr>
        <b/>
        <sz val="10"/>
        <rFont val="Arial"/>
        <family val="2"/>
        <charset val="1"/>
      </rPr>
      <t>surface idéale</t>
    </r>
    <r>
      <rPr>
        <sz val="10"/>
        <rFont val="Arial"/>
        <family val="2"/>
        <charset val="1"/>
      </rPr>
      <t xml:space="preserve"> de votre restaurant et de ses annexes :
</t>
    </r>
    <r>
      <rPr>
        <b/>
        <sz val="10"/>
        <color indexed="10"/>
        <rFont val="Arial"/>
        <family val="2"/>
        <charset val="1"/>
      </rPr>
      <t>-</t>
    </r>
    <r>
      <rPr>
        <sz val="10"/>
        <rFont val="Arial"/>
        <family val="2"/>
        <charset val="1"/>
      </rPr>
      <t xml:space="preserve"> si vous avez moins de 20 couverts =&gt; entrez 1 ;
</t>
    </r>
    <r>
      <rPr>
        <b/>
        <sz val="10"/>
        <color indexed="10"/>
        <rFont val="Arial"/>
        <family val="2"/>
        <charset val="1"/>
      </rPr>
      <t>-</t>
    </r>
    <r>
      <rPr>
        <sz val="10"/>
        <rFont val="Arial"/>
        <family val="2"/>
        <charset val="1"/>
      </rPr>
      <t xml:space="preserve"> entre 20 et 40 couverts =&gt; entrez 2 ;
</t>
    </r>
    <r>
      <rPr>
        <b/>
        <sz val="10"/>
        <color indexed="10"/>
        <rFont val="Arial"/>
        <family val="2"/>
        <charset val="1"/>
      </rPr>
      <t>-</t>
    </r>
    <r>
      <rPr>
        <sz val="10"/>
        <rFont val="Arial"/>
        <family val="2"/>
        <charset val="1"/>
      </rPr>
      <t xml:space="preserve"> entre 41 et 60 couverts =&gt; entrez 3 ;
</t>
    </r>
    <r>
      <rPr>
        <b/>
        <sz val="10"/>
        <color indexed="10"/>
        <rFont val="Arial"/>
        <family val="2"/>
        <charset val="1"/>
      </rPr>
      <t>-</t>
    </r>
    <r>
      <rPr>
        <sz val="10"/>
        <rFont val="Arial"/>
        <family val="2"/>
        <charset val="1"/>
      </rPr>
      <t xml:space="preserve"> plus de 60 couverts =&gt; entrez 4.</t>
    </r>
  </si>
  <si>
    <t>Moyen de Chauffage</t>
  </si>
  <si>
    <r>
      <t xml:space="preserve">Le mode de </t>
    </r>
    <r>
      <rPr>
        <b/>
        <sz val="10"/>
        <rFont val="Arial"/>
        <family val="2"/>
        <charset val="1"/>
      </rPr>
      <t>chauffage</t>
    </r>
    <r>
      <rPr>
        <sz val="10"/>
        <rFont val="Arial"/>
        <family val="2"/>
        <charset val="1"/>
      </rPr>
      <t xml:space="preserve"> est très révélateur à la fois du confort de l'établissement (clim réversible) mais également des postes </t>
    </r>
    <r>
      <rPr>
        <i/>
        <sz val="10"/>
        <rFont val="Arial"/>
        <family val="2"/>
        <charset val="1"/>
      </rPr>
      <t>dépenses d'énergie</t>
    </r>
    <r>
      <rPr>
        <sz val="10"/>
        <rFont val="Arial"/>
        <family val="2"/>
        <charset val="1"/>
      </rPr>
      <t xml:space="preserve"> non maitrisable à ce jour et </t>
    </r>
    <r>
      <rPr>
        <i/>
        <sz val="10"/>
        <rFont val="Arial"/>
        <family val="2"/>
        <charset val="1"/>
      </rPr>
      <t>entretien</t>
    </r>
    <r>
      <rPr>
        <sz val="10"/>
        <rFont val="Arial"/>
        <family val="2"/>
        <charset val="1"/>
      </rPr>
      <t xml:space="preserve"> de plus en plus important avec l'usure des chaudières ou des convecteurs.
</t>
    </r>
    <r>
      <rPr>
        <b/>
        <sz val="10"/>
        <color indexed="10"/>
        <rFont val="Arial"/>
        <family val="2"/>
        <charset val="1"/>
      </rPr>
      <t>-</t>
    </r>
    <r>
      <rPr>
        <sz val="10"/>
        <rFont val="Arial"/>
        <family val="2"/>
        <charset val="1"/>
      </rPr>
      <t xml:space="preserve"> si le moyen de chauffage est le fuel =&gt; entrez 1 ;
</t>
    </r>
    <r>
      <rPr>
        <b/>
        <sz val="10"/>
        <color indexed="10"/>
        <rFont val="Arial"/>
        <family val="2"/>
        <charset val="1"/>
      </rPr>
      <t>-</t>
    </r>
    <r>
      <rPr>
        <sz val="10"/>
        <rFont val="Arial"/>
        <family val="2"/>
        <charset val="1"/>
      </rPr>
      <t xml:space="preserve"> le gaz =&gt; entrez 2 ;
</t>
    </r>
    <r>
      <rPr>
        <b/>
        <sz val="10"/>
        <color indexed="10"/>
        <rFont val="Arial"/>
        <family val="2"/>
        <charset val="1"/>
      </rPr>
      <t>-</t>
    </r>
    <r>
      <rPr>
        <sz val="10"/>
        <rFont val="Arial"/>
        <family val="2"/>
        <charset val="1"/>
      </rPr>
      <t xml:space="preserve"> des convecteurs =&gt; entrez 3 ;
</t>
    </r>
    <r>
      <rPr>
        <b/>
        <sz val="10"/>
        <color indexed="10"/>
        <rFont val="Arial"/>
        <family val="2"/>
        <charset val="1"/>
      </rPr>
      <t>-</t>
    </r>
    <r>
      <rPr>
        <sz val="10"/>
        <rFont val="Arial"/>
        <family val="2"/>
        <charset val="1"/>
      </rPr>
      <t xml:space="preserve"> une clim réversible =&gt; entrez 4.</t>
    </r>
  </si>
  <si>
    <t xml:space="preserve"> </t>
  </si>
  <si>
    <t>MATERIEL CUISINE - RESTAURANT</t>
  </si>
  <si>
    <t>Nombre suffisant</t>
  </si>
  <si>
    <r>
      <t>Le matériel est suffisant</t>
    </r>
    <r>
      <rPr>
        <sz val="10"/>
        <rFont val="Arial"/>
        <family val="2"/>
        <charset val="1"/>
      </rPr>
      <t xml:space="preserve"> =&gt; entrez 4, s'il est </t>
    </r>
    <r>
      <rPr>
        <b/>
        <sz val="10"/>
        <rFont val="Arial"/>
        <family val="2"/>
        <charset val="1"/>
      </rPr>
      <t>insuffisant</t>
    </r>
    <r>
      <rPr>
        <sz val="10"/>
        <rFont val="Arial"/>
        <family val="2"/>
        <charset val="1"/>
      </rPr>
      <t xml:space="preserve"> =&gt; entrez 1.
NB : le matériel est suffisant quand il permet au moins une mise en place et un service complet. Ici, nous prenons au sens large et comprenons tous les matériels afférents à l'activité du restaurant : assiettes, verres, couverts, etc.</t>
    </r>
  </si>
  <si>
    <t>Couverts</t>
  </si>
  <si>
    <r>
      <t xml:space="preserve">Si les couverts sont </t>
    </r>
    <r>
      <rPr>
        <b/>
        <sz val="10"/>
        <rFont val="Arial"/>
        <family val="2"/>
        <charset val="1"/>
      </rPr>
      <t xml:space="preserve">en inox </t>
    </r>
    <r>
      <rPr>
        <sz val="10"/>
        <rFont val="Arial"/>
        <family val="2"/>
        <charset val="1"/>
      </rPr>
      <t xml:space="preserve">=&gt; entrez 1
S'ils sont </t>
    </r>
    <r>
      <rPr>
        <b/>
        <sz val="10"/>
        <rFont val="Arial"/>
        <family val="2"/>
        <charset val="1"/>
      </rPr>
      <t xml:space="preserve">en argent </t>
    </r>
    <r>
      <rPr>
        <sz val="10"/>
        <rFont val="Arial"/>
        <family val="2"/>
        <charset val="1"/>
      </rPr>
      <t>=&gt; entrez 4</t>
    </r>
  </si>
  <si>
    <t>Ancienneté du matériel de cuisson</t>
  </si>
  <si>
    <r>
      <t xml:space="preserve">Seule la consultation du livre d'inventaire pourra vous renseigner sur la date d'acquisition de ce matériel.
Si le </t>
    </r>
    <r>
      <rPr>
        <b/>
        <sz val="10"/>
        <rFont val="Arial"/>
        <family val="2"/>
        <charset val="1"/>
      </rPr>
      <t>matériel de cuisson</t>
    </r>
    <r>
      <rPr>
        <sz val="10"/>
        <rFont val="Arial"/>
        <family val="2"/>
        <charset val="1"/>
      </rPr>
      <t xml:space="preserve"> à plus de 20 ans =&gt; entrez 1; s'il a de 13 à 20 ans =&gt; entrez 2 ; s'il a de 6 à 12 ans =&gt; entrez 3 ; s'il a 5 ans ou moins =&gt; entrez 4.
NB : il faut être particulièrement attentif à la </t>
    </r>
    <r>
      <rPr>
        <b/>
        <sz val="10"/>
        <rFont val="Arial"/>
        <family val="2"/>
        <charset val="1"/>
      </rPr>
      <t>date de mise en service du matériel</t>
    </r>
    <r>
      <rPr>
        <sz val="10"/>
        <rFont val="Arial"/>
        <family val="2"/>
        <charset val="1"/>
      </rPr>
      <t xml:space="preserve"> car il a pu être acquis d'occasion par l'actuel propriétaire. Nous attirons votre attention sur le fait que certains matériel de cuisson peuvent ne plus être aux nouvelles normes de sécurité mêmes s'ils paraissent en bon état d'entretien. Nous préconisons à l'acheteur de demander une validation technique de ce type de matériel de la part d'un installateur reconnu sur la ville. Dans le cas contraire il faut envisager que le renouvellement du matériel en mauvais état ou hors normes s'ajoute au prix de vente et en tenir compte lors de votre offre.</t>
    </r>
  </si>
  <si>
    <t>Ancienneté du matériel de réfrigération</t>
  </si>
  <si>
    <r>
      <t xml:space="preserve">Si le </t>
    </r>
    <r>
      <rPr>
        <b/>
        <sz val="10"/>
        <rFont val="Arial"/>
        <family val="2"/>
        <charset val="1"/>
      </rPr>
      <t>matériel de réfrigération</t>
    </r>
    <r>
      <rPr>
        <sz val="10"/>
        <rFont val="Arial"/>
        <family val="2"/>
        <charset val="1"/>
      </rPr>
      <t xml:space="preserve"> à plus de 20 ans =&gt; entrez 1 ;
s'il a de 13 à 20 ans =&gt; entrez 2 ;
s'il a de 6 à 12 ans =&gt; entrez 3 ;
s'il a 5 ans ou moins =&gt; entrez 4.
NB : idem que pour le matériel de cuisson.</t>
    </r>
  </si>
  <si>
    <t xml:space="preserve">Logiciel de Gestion </t>
  </si>
  <si>
    <r>
      <t xml:space="preserve">Si vous avez 1 </t>
    </r>
    <r>
      <rPr>
        <b/>
        <sz val="10"/>
        <rFont val="Arial"/>
        <family val="2"/>
        <charset val="1"/>
      </rPr>
      <t>logiciel de gestion</t>
    </r>
    <r>
      <rPr>
        <sz val="10"/>
        <rFont val="Arial"/>
        <family val="2"/>
        <charset val="1"/>
      </rPr>
      <t xml:space="preserve"> =&gt; entrez 4,
si non =&gt; entrez 1.</t>
    </r>
  </si>
  <si>
    <t>Logiciel de prise de commandes</t>
  </si>
  <si>
    <r>
      <t xml:space="preserve">Si vous avez </t>
    </r>
    <r>
      <rPr>
        <b/>
        <sz val="10"/>
        <rFont val="Arial"/>
        <family val="2"/>
        <charset val="1"/>
      </rPr>
      <t xml:space="preserve">un logiciel de prise de commandes </t>
    </r>
    <r>
      <rPr>
        <sz val="10"/>
        <rFont val="Arial"/>
        <family val="2"/>
        <charset val="1"/>
      </rPr>
      <t xml:space="preserve"> =&gt; entrez 4 ;
si non =&gt; entrez 1,</t>
    </r>
  </si>
  <si>
    <t>EQUIPEMENTS</t>
  </si>
  <si>
    <t>Equipement loisirs</t>
  </si>
  <si>
    <r>
      <t xml:space="preserve">Le restaurant est-il équipé de : piscine, tennis, golf miniature ou d'une autre </t>
    </r>
    <r>
      <rPr>
        <b/>
        <sz val="10"/>
        <rFont val="Arial"/>
        <family val="2"/>
        <charset val="1"/>
      </rPr>
      <t>activité de loisirs</t>
    </r>
    <r>
      <rPr>
        <sz val="10"/>
        <rFont val="Arial"/>
        <family val="2"/>
        <charset val="1"/>
      </rPr>
      <t xml:space="preserve"> ? Si oui =&gt; entrez 4 ;
si non =&gt; entrez 1.</t>
    </r>
  </si>
  <si>
    <t>Parking</t>
  </si>
  <si>
    <r>
      <t xml:space="preserve">Si le restaurant est équipé d'un </t>
    </r>
    <r>
      <rPr>
        <b/>
        <sz val="10"/>
        <rFont val="Arial"/>
        <family val="2"/>
        <charset val="1"/>
      </rPr>
      <t>parking</t>
    </r>
    <r>
      <rPr>
        <sz val="10"/>
        <rFont val="Arial"/>
        <family val="2"/>
        <charset val="1"/>
      </rPr>
      <t xml:space="preserve"> sur place =&gt; entrez 4 ;
si le parking est à proximité (-100 mètres) =&gt; entrez 3 ;
si le parking est à plus de 100 mètres =&gt; entrez 2 ;
s'il n'y a pas de parking =&gt; entrez 1.</t>
    </r>
  </si>
  <si>
    <t>Sortie Autoroute, Bretelle Rocade</t>
  </si>
  <si>
    <r>
      <t xml:space="preserve">Votre emplacement vous permet-il naturellement de bénéficier d'un </t>
    </r>
    <r>
      <rPr>
        <b/>
        <sz val="10"/>
        <rFont val="Arial"/>
        <family val="2"/>
        <charset val="1"/>
      </rPr>
      <t>passage important</t>
    </r>
    <r>
      <rPr>
        <sz val="10"/>
        <rFont val="Arial"/>
        <family val="2"/>
        <charset val="1"/>
      </rPr>
      <t xml:space="preserve"> ?
à proximité (-100 mètres) =&gt; entrez 4 ;
entre 500 m et 1 km =&gt; entrez 3 ;
à plus de 1 km =&gt; entrez 2 ;
s'il n'y en a pas =&gt; entrez 1.</t>
    </r>
  </si>
  <si>
    <t>Sortie Métro ou Arrêt de Tram, Station Taxi</t>
  </si>
  <si>
    <r>
      <t xml:space="preserve">S'il y a une sortie </t>
    </r>
    <r>
      <rPr>
        <b/>
        <sz val="10"/>
        <rFont val="Arial"/>
        <family val="2"/>
        <charset val="1"/>
      </rPr>
      <t>Métro ou un arrêt de Tram, Station Taxi à proximité</t>
    </r>
    <r>
      <rPr>
        <sz val="10"/>
        <rFont val="Arial"/>
        <family val="2"/>
        <charset val="1"/>
      </rPr>
      <t xml:space="preserve"> =&gt; entrez 4, si non =&gt; entrez 1</t>
    </r>
  </si>
  <si>
    <t>Parc, Jardin</t>
  </si>
  <si>
    <r>
      <t xml:space="preserve">Le restaurant est-il entouré d'un parc ou d'un </t>
    </r>
    <r>
      <rPr>
        <b/>
        <sz val="10"/>
        <rFont val="Arial"/>
        <family val="2"/>
        <charset val="1"/>
      </rPr>
      <t>jardin</t>
    </r>
    <r>
      <rPr>
        <sz val="10"/>
        <rFont val="Arial"/>
        <family val="2"/>
        <charset val="1"/>
      </rPr>
      <t xml:space="preserve"> ?
Si oui =&gt; entrez 4 ;  si non =&gt; entrez 1.</t>
    </r>
  </si>
  <si>
    <t>REPARTITION DES LOCAUX</t>
  </si>
  <si>
    <t>Salons Particuliers</t>
  </si>
  <si>
    <r>
      <t xml:space="preserve">S'il y a des </t>
    </r>
    <r>
      <rPr>
        <b/>
        <sz val="10"/>
        <rFont val="Arial"/>
        <family val="2"/>
        <charset val="1"/>
      </rPr>
      <t>salons particuliers</t>
    </r>
    <r>
      <rPr>
        <sz val="10"/>
        <rFont val="Arial"/>
        <family val="2"/>
        <charset val="1"/>
      </rPr>
      <t xml:space="preserve"> =&gt; entrez 4 ;
si non =&gt; entrez 1.</t>
    </r>
  </si>
  <si>
    <t>Salle de séminaire</t>
  </si>
  <si>
    <r>
      <t xml:space="preserve">S'il y a une </t>
    </r>
    <r>
      <rPr>
        <b/>
        <sz val="10"/>
        <rFont val="Arial"/>
        <family val="2"/>
        <charset val="1"/>
      </rPr>
      <t xml:space="preserve">salle de séminaire </t>
    </r>
    <r>
      <rPr>
        <sz val="10"/>
        <rFont val="Arial"/>
        <family val="2"/>
        <charset val="1"/>
      </rPr>
      <t>=&gt; entrez 4 ;
si non =&gt; entrez 1.</t>
    </r>
  </si>
  <si>
    <t>Possibilité de créer une salle de séminaire</t>
  </si>
  <si>
    <r>
      <t xml:space="preserve">S'il y a la </t>
    </r>
    <r>
      <rPr>
        <b/>
        <sz val="10"/>
        <rFont val="Arial"/>
        <family val="2"/>
        <charset val="1"/>
      </rPr>
      <t>possibilité de créer une</t>
    </r>
    <r>
      <rPr>
        <sz val="10"/>
        <rFont val="Arial"/>
        <family val="2"/>
        <charset val="1"/>
      </rPr>
      <t xml:space="preserve"> </t>
    </r>
    <r>
      <rPr>
        <b/>
        <sz val="10"/>
        <rFont val="Arial"/>
        <family val="2"/>
        <charset val="1"/>
      </rPr>
      <t>salle de séminaire</t>
    </r>
    <r>
      <rPr>
        <sz val="10"/>
        <rFont val="Arial"/>
        <family val="2"/>
        <charset val="1"/>
      </rPr>
      <t xml:space="preserve"> =&gt; entrez 4,
si non entrez 1.</t>
    </r>
  </si>
  <si>
    <t>Bar</t>
  </si>
  <si>
    <r>
      <t xml:space="preserve">S'il y a un </t>
    </r>
    <r>
      <rPr>
        <b/>
        <sz val="10"/>
        <rFont val="Arial"/>
        <family val="2"/>
        <charset val="1"/>
      </rPr>
      <t>bar</t>
    </r>
    <r>
      <rPr>
        <sz val="10"/>
        <rFont val="Arial"/>
        <family val="2"/>
        <charset val="1"/>
      </rPr>
      <t xml:space="preserve"> =&gt; entrez 4,
si non =&gt; entrez 1.</t>
    </r>
  </si>
  <si>
    <t>Terrasse intérieur</t>
  </si>
  <si>
    <r>
      <t xml:space="preserve">S'il y a une </t>
    </r>
    <r>
      <rPr>
        <b/>
        <sz val="10"/>
        <rFont val="Arial"/>
        <family val="2"/>
        <charset val="1"/>
      </rPr>
      <t>terrasse intérieure</t>
    </r>
    <r>
      <rPr>
        <sz val="10"/>
        <rFont val="Arial"/>
        <family val="2"/>
        <charset val="1"/>
      </rPr>
      <t xml:space="preserve"> =&gt; entrez 4,
si non =&gt; entrez 1.</t>
    </r>
  </si>
  <si>
    <t>Terrasse extérieur</t>
  </si>
  <si>
    <r>
      <t xml:space="preserve">S'il y a une </t>
    </r>
    <r>
      <rPr>
        <b/>
        <sz val="10"/>
        <rFont val="Arial"/>
        <family val="2"/>
        <charset val="1"/>
      </rPr>
      <t>terrasse extérieure</t>
    </r>
    <r>
      <rPr>
        <sz val="10"/>
        <rFont val="Arial"/>
        <family val="2"/>
        <charset val="1"/>
      </rPr>
      <t xml:space="preserve"> =&gt; entrez 4,
si non =&gt; entrez 1.</t>
    </r>
  </si>
  <si>
    <t>Possibilité Augmentation de la capacité</t>
  </si>
  <si>
    <r>
      <t xml:space="preserve">Si le Plan Local d'Urbanisme autorise des </t>
    </r>
    <r>
      <rPr>
        <b/>
        <sz val="10"/>
        <rFont val="Arial"/>
        <family val="2"/>
        <charset val="1"/>
      </rPr>
      <t>constructions supplémentaires</t>
    </r>
    <r>
      <rPr>
        <sz val="10"/>
        <rFont val="Arial"/>
        <family val="2"/>
        <charset val="1"/>
      </rPr>
      <t xml:space="preserve"> =&gt; entrez 4, si non =&gt; entrez 1.
NB : vous pouvez également répondre oui s'il y a une possibilité de racheter ou de louer des locaux mitoyens.</t>
    </r>
  </si>
  <si>
    <t>NB : les informations en gras dans les tableaux ci-dessus comptent double car se sont des éléments importants de l'évaluation.</t>
  </si>
  <si>
    <t>MÉTHODE 2 : Neghoscore Evaluation de l'outil de travail
étape 3 sur 3 - Résultat</t>
  </si>
  <si>
    <t>votre score est de</t>
  </si>
  <si>
    <t>pt possible au +</t>
  </si>
  <si>
    <t>Cliquez ici pour poursuivre l'estimation et évaluer la stratégie marketing</t>
  </si>
  <si>
    <t>MÉTHODE 2 : Neghoscore Evaluation de la stratégie marketing
étape 1 sur 3 - Ticket moyen</t>
  </si>
  <si>
    <r>
      <t xml:space="preserve">Pour connaître votre ticket moyen, </t>
    </r>
    <r>
      <rPr>
        <b/>
        <sz val="12"/>
        <rFont val="Arial"/>
        <family val="2"/>
        <charset val="1"/>
      </rPr>
      <t xml:space="preserve">remplissez la case en jaune avec </t>
    </r>
    <r>
      <rPr>
        <b/>
        <sz val="12"/>
        <color indexed="10"/>
        <rFont val="Arial"/>
        <family val="2"/>
        <charset val="1"/>
      </rPr>
      <t>votre nombre de couverts</t>
    </r>
    <r>
      <rPr>
        <b/>
        <sz val="12"/>
        <rFont val="Arial"/>
        <family val="2"/>
        <charset val="1"/>
      </rPr>
      <t xml:space="preserve"> </t>
    </r>
    <r>
      <rPr>
        <b/>
        <u/>
        <sz val="12"/>
        <color indexed="10"/>
        <rFont val="Arial"/>
        <family val="2"/>
        <charset val="1"/>
      </rPr>
      <t>réalisés sur l'année</t>
    </r>
    <r>
      <rPr>
        <b/>
        <sz val="12"/>
        <color indexed="10"/>
        <rFont val="Arial"/>
        <family val="2"/>
        <charset val="1"/>
      </rPr>
      <t>.</t>
    </r>
  </si>
  <si>
    <t>Votre chiffre d'affaires TTC année n-1</t>
  </si>
  <si>
    <t>Votre nombre de couverts réalisés</t>
  </si>
  <si>
    <t>Votre ticket moyen est</t>
  </si>
  <si>
    <t>Le Ticket moyen se calcule en divisant le chiffre d'affaires TTC par le nombre de couverts réalisés.</t>
  </si>
  <si>
    <t>TM &gt; 31 €</t>
  </si>
  <si>
    <t>&lt; 10€</t>
  </si>
  <si>
    <t>21 €&lt; TM &gt; 30 €</t>
  </si>
  <si>
    <t>11€&lt; TM&gt; 20€</t>
  </si>
  <si>
    <t>Score</t>
  </si>
  <si>
    <t>2% de la demande</t>
  </si>
  <si>
    <t>40% des parts de marché</t>
  </si>
  <si>
    <t xml:space="preserve">Votre score est de </t>
  </si>
  <si>
    <t>NB : cette information compte double car c'est un élément important de l'évaluation.</t>
  </si>
  <si>
    <t>MÉTHODE 2 : Neghoscore Evaluation de la stratégie marketing
étape 2 sur 3 - Moyens commerciaux</t>
  </si>
  <si>
    <t>Moyens Commerciaux</t>
  </si>
  <si>
    <t>Licence IV</t>
  </si>
  <si>
    <r>
      <t>Si vous avez une</t>
    </r>
    <r>
      <rPr>
        <sz val="10"/>
        <rFont val="Arial"/>
        <family val="2"/>
        <charset val="1"/>
      </rPr>
      <t xml:space="preserve"> </t>
    </r>
    <r>
      <rPr>
        <b/>
        <sz val="10"/>
        <rFont val="Arial"/>
        <family val="2"/>
        <charset val="1"/>
      </rPr>
      <t xml:space="preserve">licence IV =&gt; entrez 4, si non =&gt; entrez 1.
</t>
    </r>
    <r>
      <rPr>
        <sz val="10"/>
        <rFont val="Arial"/>
        <family val="2"/>
        <charset val="1"/>
      </rPr>
      <t>NB : une licence IV vous permet de développer des sources de CA et donc de profit.</t>
    </r>
  </si>
  <si>
    <t>Effort Mktg / CA HT</t>
  </si>
  <si>
    <r>
      <t xml:space="preserve">Il s'agit de la totalité des </t>
    </r>
    <r>
      <rPr>
        <b/>
        <sz val="10"/>
        <rFont val="Arial"/>
        <family val="2"/>
        <charset val="1"/>
      </rPr>
      <t>dépenses faites en communication et actions marketing</t>
    </r>
    <r>
      <rPr>
        <sz val="10"/>
        <rFont val="Arial"/>
        <family val="2"/>
        <charset val="1"/>
      </rPr>
      <t xml:space="preserve"> : les dépenses de prospection et de commercialisation, la pub, la présence sur les salons…y compris le salaire du commercial si cela est le cas.
Si ces dépenses sont </t>
    </r>
    <r>
      <rPr>
        <b/>
        <sz val="10"/>
        <rFont val="Arial"/>
        <family val="2"/>
        <charset val="1"/>
      </rPr>
      <t>&lt; à 2%</t>
    </r>
    <r>
      <rPr>
        <sz val="10"/>
        <rFont val="Arial"/>
        <family val="2"/>
        <charset val="1"/>
      </rPr>
      <t xml:space="preserve"> du CA HT =&gt; </t>
    </r>
    <r>
      <rPr>
        <b/>
        <sz val="10"/>
        <rFont val="Arial"/>
        <family val="2"/>
        <charset val="1"/>
      </rPr>
      <t>entrez 1 ;</t>
    </r>
    <r>
      <rPr>
        <sz val="10"/>
        <rFont val="Arial"/>
        <family val="2"/>
        <charset val="1"/>
      </rPr>
      <t xml:space="preserve"> si elles sont comprises </t>
    </r>
    <r>
      <rPr>
        <b/>
        <sz val="10"/>
        <rFont val="Arial"/>
        <family val="2"/>
        <charset val="1"/>
      </rPr>
      <t>entre 2 et 3% =&gt; entrez 2 ;</t>
    </r>
    <r>
      <rPr>
        <sz val="10"/>
        <rFont val="Arial"/>
        <family val="2"/>
        <charset val="1"/>
      </rPr>
      <t xml:space="preserve"> si elles sont </t>
    </r>
    <r>
      <rPr>
        <b/>
        <sz val="10"/>
        <rFont val="Arial"/>
        <family val="2"/>
        <charset val="1"/>
      </rPr>
      <t>comprises entre 3 et 4% =&gt; entrez 3 ;</t>
    </r>
    <r>
      <rPr>
        <sz val="10"/>
        <rFont val="Arial"/>
        <family val="2"/>
        <charset val="1"/>
      </rPr>
      <t xml:space="preserve"> si elles sont </t>
    </r>
    <r>
      <rPr>
        <b/>
        <sz val="10"/>
        <rFont val="Arial"/>
        <family val="2"/>
        <charset val="1"/>
      </rPr>
      <t>&gt; à 4% =&gt; entrez 4</t>
    </r>
    <r>
      <rPr>
        <sz val="10"/>
        <rFont val="Arial"/>
        <family val="2"/>
        <charset val="1"/>
      </rPr>
      <t>.</t>
    </r>
  </si>
  <si>
    <t>Référencement guide</t>
  </si>
  <si>
    <r>
      <t xml:space="preserve">Si l'établissement n'est référencé dans </t>
    </r>
    <r>
      <rPr>
        <b/>
        <sz val="10"/>
        <rFont val="Arial"/>
        <family val="2"/>
        <charset val="1"/>
      </rPr>
      <t>aucun guide, entrez 1,</t>
    </r>
    <r>
      <rPr>
        <sz val="10"/>
        <rFont val="Arial"/>
        <family val="2"/>
        <charset val="1"/>
      </rPr>
      <t xml:space="preserve"> s'il l'est dans </t>
    </r>
    <r>
      <rPr>
        <b/>
        <sz val="10"/>
        <rFont val="Arial"/>
        <family val="2"/>
        <charset val="1"/>
      </rPr>
      <t>1 guide, entrez 2,</t>
    </r>
    <r>
      <rPr>
        <sz val="10"/>
        <rFont val="Arial"/>
        <family val="2"/>
        <charset val="1"/>
      </rPr>
      <t xml:space="preserve"> s'il l'est dans </t>
    </r>
    <r>
      <rPr>
        <b/>
        <sz val="10"/>
        <rFont val="Arial"/>
        <family val="2"/>
        <charset val="1"/>
      </rPr>
      <t>2 guides, entrez 3,</t>
    </r>
    <r>
      <rPr>
        <sz val="10"/>
        <rFont val="Arial"/>
        <family val="2"/>
        <charset val="1"/>
      </rPr>
      <t xml:space="preserve"> s'il est référencé dans </t>
    </r>
    <r>
      <rPr>
        <b/>
        <sz val="10"/>
        <rFont val="Arial"/>
        <family val="2"/>
        <charset val="1"/>
      </rPr>
      <t>3 guides ou plus, entrez 4.</t>
    </r>
  </si>
  <si>
    <t>Situation dans la zone de chalandise</t>
  </si>
  <si>
    <r>
      <t xml:space="preserve">Si vous êtes situé en </t>
    </r>
    <r>
      <rPr>
        <b/>
        <sz val="10"/>
        <rFont val="Arial"/>
        <family val="2"/>
        <charset val="1"/>
      </rPr>
      <t>centre ville</t>
    </r>
    <r>
      <rPr>
        <sz val="10"/>
        <rFont val="Arial"/>
        <family val="2"/>
        <charset val="1"/>
      </rPr>
      <t xml:space="preserve"> =&gt; entrez 4,
si vous êtes en </t>
    </r>
    <r>
      <rPr>
        <b/>
        <sz val="10"/>
        <rFont val="Arial"/>
        <family val="2"/>
        <charset val="1"/>
      </rPr>
      <t>périphérie urbaine</t>
    </r>
    <r>
      <rPr>
        <sz val="10"/>
        <rFont val="Arial"/>
        <family val="2"/>
        <charset val="1"/>
      </rPr>
      <t xml:space="preserve"> =&gt; entrez 3,
si vous êtes en </t>
    </r>
    <r>
      <rPr>
        <b/>
        <sz val="10"/>
        <rFont val="Arial"/>
        <family val="2"/>
        <charset val="1"/>
      </rPr>
      <t>zone industrielle</t>
    </r>
    <r>
      <rPr>
        <sz val="10"/>
        <rFont val="Arial"/>
        <family val="2"/>
        <charset val="1"/>
      </rPr>
      <t xml:space="preserve"> =&gt; entrez 2,
</t>
    </r>
    <r>
      <rPr>
        <b/>
        <sz val="10"/>
        <rFont val="Arial"/>
        <family val="2"/>
        <charset val="1"/>
      </rPr>
      <t>autre</t>
    </r>
    <r>
      <rPr>
        <sz val="10"/>
        <rFont val="Arial"/>
        <family val="2"/>
        <charset val="1"/>
      </rPr>
      <t xml:space="preserve"> =&gt; entrez 1.</t>
    </r>
  </si>
  <si>
    <t>Evolution de la zone chalandise</t>
  </si>
  <si>
    <r>
      <t>Comment la zone de chalandise évolue-t-elle</t>
    </r>
    <r>
      <rPr>
        <sz val="10"/>
        <rFont val="Arial"/>
        <family val="2"/>
        <charset val="1"/>
      </rPr>
      <t xml:space="preserve"> lorsque de nouveaux gisements de clientèles s'installent : entreprises, administration, loisirs, commerces, tourisme, sortie métro, bus, taxi…
Très favorablement =&gt; entrez 4, favorablement =&gt; entrez 3, moyennement favorable =&gt; entrez 2, pas favorable =&gt; entrez 1.</t>
    </r>
  </si>
  <si>
    <t>Gisement de clientèles dans la zone de chalandise</t>
  </si>
  <si>
    <t>Concurrence sur la zone de chalandise</t>
  </si>
  <si>
    <r>
      <t xml:space="preserve">Nous partons du principe qu'en matière de restauration,  la </t>
    </r>
    <r>
      <rPr>
        <b/>
        <sz val="10"/>
        <rFont val="Arial"/>
        <family val="2"/>
        <charset val="1"/>
      </rPr>
      <t>concurrence</t>
    </r>
    <r>
      <rPr>
        <sz val="10"/>
        <rFont val="Arial"/>
        <family val="2"/>
        <charset val="1"/>
      </rPr>
      <t xml:space="preserve"> sur la zone de chalandise attire le public et créé ainsi une demande, s'il n'y a pas de concurrents dans la zone de chalandise =&gt; entrez 1,
s'il y a 2 à 4 concurrents =&gt; entrez 2,
s'il y a 5 à 7 concurrents =&gt; entrez 3,
s'il y a plus de 7 concurrents =&gt; entrez 4.</t>
    </r>
  </si>
  <si>
    <t>Ancienneté du restaurant sous le même nom</t>
  </si>
  <si>
    <t>Moins de 1 an =&gt; entrez 1, de 1 à 3 ans =&gt; entrez 2,
de 3 à 7 ans =&gt; entrez 3, plus de 7 ans =&gt; entrez 4.</t>
  </si>
  <si>
    <t>NB : les informations en gras dans le tableau ci-dessus comptent double car se sont des éléments importants de l'évaluation.</t>
  </si>
  <si>
    <t>MÉTHODE 2 : Neghoscore Evaluation de la stratégie marketing
étape 3 sur 3 - Résultat</t>
  </si>
  <si>
    <r>
      <t xml:space="preserve">Consultez votre bilan à la page </t>
    </r>
    <r>
      <rPr>
        <b/>
        <sz val="12"/>
        <color indexed="10"/>
        <rFont val="Arial"/>
        <family val="2"/>
        <charset val="1"/>
      </rPr>
      <t>soldes intermédiaires de gestion.</t>
    </r>
  </si>
  <si>
    <t>CARACTERISTIQUES ECONOMIQUES DE L'EXPLOITATION</t>
  </si>
  <si>
    <t>Loyer + Charges en % du CA HT</t>
  </si>
  <si>
    <r>
      <t>-</t>
    </r>
    <r>
      <rPr>
        <sz val="10"/>
        <rFont val="Arial"/>
        <family val="2"/>
        <charset val="1"/>
      </rPr>
      <t xml:space="preserve"> Si vos</t>
    </r>
    <r>
      <rPr>
        <b/>
        <sz val="10"/>
        <rFont val="Arial"/>
        <family val="2"/>
        <charset val="1"/>
      </rPr>
      <t xml:space="preserve"> éléments loyer + charges</t>
    </r>
    <r>
      <rPr>
        <sz val="10"/>
        <rFont val="Arial"/>
        <family val="2"/>
        <charset val="1"/>
      </rPr>
      <t xml:space="preserve"> représentent plus de 12% du CA HT, entrez 1 ;
</t>
    </r>
    <r>
      <rPr>
        <b/>
        <sz val="10"/>
        <color indexed="10"/>
        <rFont val="Arial"/>
        <family val="2"/>
        <charset val="1"/>
      </rPr>
      <t xml:space="preserve">- </t>
    </r>
    <r>
      <rPr>
        <sz val="10"/>
        <rFont val="Arial"/>
        <family val="2"/>
        <charset val="1"/>
      </rPr>
      <t xml:space="preserve">entre 11 et 12%, entrez 2,
</t>
    </r>
    <r>
      <rPr>
        <b/>
        <sz val="10"/>
        <color indexed="10"/>
        <rFont val="Arial"/>
        <family val="2"/>
        <charset val="1"/>
      </rPr>
      <t>-</t>
    </r>
    <r>
      <rPr>
        <sz val="10"/>
        <rFont val="Arial"/>
        <family val="2"/>
        <charset val="1"/>
      </rPr>
      <t xml:space="preserve"> entre 10 et 10,99%, entrez 3,
</t>
    </r>
    <r>
      <rPr>
        <b/>
        <sz val="10"/>
        <color indexed="10"/>
        <rFont val="Arial"/>
        <family val="2"/>
        <charset val="1"/>
      </rPr>
      <t>-</t>
    </r>
    <r>
      <rPr>
        <sz val="10"/>
        <rFont val="Arial"/>
        <family val="2"/>
        <charset val="1"/>
      </rPr>
      <t xml:space="preserve"> moins de 10% du CA HT, entrez 4.</t>
    </r>
  </si>
  <si>
    <t>Durée à courir</t>
  </si>
  <si>
    <r>
      <t>Plus un bail est neuf,</t>
    </r>
    <r>
      <rPr>
        <sz val="10"/>
        <rFont val="Arial"/>
        <family val="2"/>
        <charset val="1"/>
      </rPr>
      <t xml:space="preserve"> plus il rassure l'acheteur et son banquier et plus c'est positif ;
</t>
    </r>
    <r>
      <rPr>
        <b/>
        <sz val="10"/>
        <color indexed="10"/>
        <rFont val="Arial"/>
        <family val="2"/>
        <charset val="1"/>
      </rPr>
      <t>-</t>
    </r>
    <r>
      <rPr>
        <sz val="10"/>
        <color indexed="10"/>
        <rFont val="Arial"/>
        <family val="2"/>
        <charset val="1"/>
      </rPr>
      <t xml:space="preserve"> </t>
    </r>
    <r>
      <rPr>
        <sz val="10"/>
        <rFont val="Arial"/>
        <family val="2"/>
        <charset val="1"/>
      </rPr>
      <t xml:space="preserve">si la durée du bail restant à courir est &lt; à 12 mois, entez 1,
</t>
    </r>
    <r>
      <rPr>
        <b/>
        <sz val="10"/>
        <color indexed="10"/>
        <rFont val="Arial"/>
        <family val="2"/>
        <charset val="1"/>
      </rPr>
      <t>-</t>
    </r>
    <r>
      <rPr>
        <sz val="10"/>
        <rFont val="Arial"/>
        <family val="2"/>
        <charset val="1"/>
      </rPr>
      <t xml:space="preserve"> entre 12 et 36 mois, entrez 2,
</t>
    </r>
    <r>
      <rPr>
        <b/>
        <sz val="10"/>
        <color indexed="10"/>
        <rFont val="Arial"/>
        <family val="2"/>
        <charset val="1"/>
      </rPr>
      <t>-</t>
    </r>
    <r>
      <rPr>
        <b/>
        <sz val="10"/>
        <rFont val="Arial"/>
        <family val="2"/>
        <charset val="1"/>
      </rPr>
      <t xml:space="preserve"> </t>
    </r>
    <r>
      <rPr>
        <sz val="10"/>
        <rFont val="Arial"/>
        <family val="2"/>
        <charset val="1"/>
      </rPr>
      <t xml:space="preserve">entre 37 et 72 mois, entrez 3,
</t>
    </r>
    <r>
      <rPr>
        <b/>
        <sz val="10"/>
        <color indexed="10"/>
        <rFont val="Arial"/>
        <family val="2"/>
        <charset val="1"/>
      </rPr>
      <t>-</t>
    </r>
    <r>
      <rPr>
        <sz val="10"/>
        <rFont val="Arial"/>
        <family val="2"/>
        <charset val="1"/>
      </rPr>
      <t xml:space="preserve"> entre 73 et 108 mois, entrez 4.</t>
    </r>
  </si>
  <si>
    <t>Le bail est-il spécialisé en restauration ?</t>
  </si>
  <si>
    <r>
      <t xml:space="preserve">Si oui =&gt; entrez 1, si non =&gt; entrez 4.
NB : </t>
    </r>
    <r>
      <rPr>
        <b/>
        <sz val="10"/>
        <rFont val="Arial"/>
        <family val="2"/>
        <charset val="1"/>
      </rPr>
      <t>un bail spécialisé</t>
    </r>
    <r>
      <rPr>
        <sz val="10"/>
        <rFont val="Arial"/>
        <family val="2"/>
        <charset val="1"/>
      </rPr>
      <t xml:space="preserve"> signifie que vous ne pouvez pas vendre votre pas de porte à un repreneur exerçant une autre activité que celle de la restauration. Dans le cas contraire, un bail tous commerces, vous pouvez vendre votre droit au bail à n'importe quel repreneur quelque soit son activité.</t>
    </r>
  </si>
  <si>
    <t>Evolution CA / 3ANS</t>
  </si>
  <si>
    <r>
      <t xml:space="preserve">Consultez votre bilan à la page soldes intermédiaires de gestion :
</t>
    </r>
    <r>
      <rPr>
        <sz val="10"/>
        <color indexed="10"/>
        <rFont val="Arial"/>
        <family val="2"/>
        <charset val="1"/>
      </rPr>
      <t>-</t>
    </r>
    <r>
      <rPr>
        <sz val="10"/>
        <rFont val="Arial"/>
        <family val="2"/>
        <charset val="1"/>
      </rPr>
      <t xml:space="preserve"> si le </t>
    </r>
    <r>
      <rPr>
        <b/>
        <sz val="10"/>
        <rFont val="Arial"/>
        <family val="2"/>
        <charset val="1"/>
      </rPr>
      <t>CA est en progression</t>
    </r>
    <r>
      <rPr>
        <sz val="10"/>
        <rFont val="Arial"/>
        <family val="2"/>
        <charset val="1"/>
      </rPr>
      <t xml:space="preserve"> =&gt; entrez 4,
</t>
    </r>
    <r>
      <rPr>
        <sz val="10"/>
        <color indexed="10"/>
        <rFont val="Arial"/>
        <family val="2"/>
        <charset val="1"/>
      </rPr>
      <t>-</t>
    </r>
    <r>
      <rPr>
        <sz val="10"/>
        <rFont val="Arial"/>
        <family val="2"/>
        <charset val="1"/>
      </rPr>
      <t xml:space="preserve"> si le </t>
    </r>
    <r>
      <rPr>
        <b/>
        <sz val="10"/>
        <rFont val="Arial"/>
        <family val="2"/>
        <charset val="1"/>
      </rPr>
      <t>CA est stable</t>
    </r>
    <r>
      <rPr>
        <sz val="10"/>
        <rFont val="Arial"/>
        <family val="2"/>
        <charset val="1"/>
      </rPr>
      <t xml:space="preserve"> =&gt; entrez 3,
</t>
    </r>
    <r>
      <rPr>
        <sz val="10"/>
        <color indexed="10"/>
        <rFont val="Arial"/>
        <family val="2"/>
        <charset val="1"/>
      </rPr>
      <t>-</t>
    </r>
    <r>
      <rPr>
        <sz val="10"/>
        <rFont val="Arial"/>
        <family val="2"/>
        <charset val="1"/>
      </rPr>
      <t xml:space="preserve"> si le </t>
    </r>
    <r>
      <rPr>
        <b/>
        <sz val="10"/>
        <rFont val="Arial"/>
        <family val="2"/>
        <charset val="1"/>
      </rPr>
      <t>CA diminue de 5%</t>
    </r>
    <r>
      <rPr>
        <sz val="10"/>
        <rFont val="Arial"/>
        <family val="2"/>
        <charset val="1"/>
      </rPr>
      <t xml:space="preserve"> =&gt; entrez 2,
</t>
    </r>
    <r>
      <rPr>
        <sz val="10"/>
        <color indexed="10"/>
        <rFont val="Arial"/>
        <family val="2"/>
        <charset val="1"/>
      </rPr>
      <t>-</t>
    </r>
    <r>
      <rPr>
        <sz val="10"/>
        <rFont val="Arial"/>
        <family val="2"/>
        <charset val="1"/>
      </rPr>
      <t xml:space="preserve"> si le </t>
    </r>
    <r>
      <rPr>
        <b/>
        <sz val="10"/>
        <rFont val="Arial"/>
        <family val="2"/>
        <charset val="1"/>
      </rPr>
      <t>CA diminue de 10% et plus</t>
    </r>
    <r>
      <rPr>
        <sz val="10"/>
        <rFont val="Arial"/>
        <family val="2"/>
        <charset val="1"/>
      </rPr>
      <t xml:space="preserve"> =&gt; entrez 1.</t>
    </r>
  </si>
  <si>
    <t>% EBE / CA HT</t>
  </si>
  <si>
    <r>
      <t xml:space="preserve">Consultez votre bilan à la page soldes intermédiaires de gestion :
</t>
    </r>
    <r>
      <rPr>
        <sz val="10"/>
        <color indexed="10"/>
        <rFont val="Arial"/>
        <family val="2"/>
        <charset val="1"/>
      </rPr>
      <t xml:space="preserve">- </t>
    </r>
    <r>
      <rPr>
        <sz val="10"/>
        <rFont val="Arial"/>
        <family val="2"/>
        <charset val="1"/>
      </rPr>
      <t xml:space="preserve">si le </t>
    </r>
    <r>
      <rPr>
        <b/>
        <sz val="10"/>
        <rFont val="Arial"/>
        <family val="2"/>
        <charset val="1"/>
      </rPr>
      <t>% EBE / CA est en progression</t>
    </r>
    <r>
      <rPr>
        <sz val="10"/>
        <rFont val="Arial"/>
        <family val="2"/>
        <charset val="1"/>
      </rPr>
      <t xml:space="preserve"> =&gt; entrez 4,
</t>
    </r>
    <r>
      <rPr>
        <sz val="10"/>
        <color indexed="10"/>
        <rFont val="Arial"/>
        <family val="2"/>
        <charset val="1"/>
      </rPr>
      <t>-</t>
    </r>
    <r>
      <rPr>
        <sz val="10"/>
        <rFont val="Arial"/>
        <family val="2"/>
        <charset val="1"/>
      </rPr>
      <t xml:space="preserve"> si le </t>
    </r>
    <r>
      <rPr>
        <b/>
        <sz val="10"/>
        <rFont val="Arial"/>
        <family val="2"/>
        <charset val="1"/>
      </rPr>
      <t>% EBE / CA est stable</t>
    </r>
    <r>
      <rPr>
        <sz val="10"/>
        <rFont val="Arial"/>
        <family val="2"/>
        <charset val="1"/>
      </rPr>
      <t xml:space="preserve"> =&gt; entrez 3,
</t>
    </r>
    <r>
      <rPr>
        <sz val="10"/>
        <color indexed="10"/>
        <rFont val="Arial"/>
        <family val="2"/>
        <charset val="1"/>
      </rPr>
      <t>-</t>
    </r>
    <r>
      <rPr>
        <sz val="10"/>
        <rFont val="Arial"/>
        <family val="2"/>
        <charset val="1"/>
      </rPr>
      <t xml:space="preserve"> si le </t>
    </r>
    <r>
      <rPr>
        <b/>
        <sz val="10"/>
        <rFont val="Arial"/>
        <family val="2"/>
        <charset val="1"/>
      </rPr>
      <t>% EBE / CA diminue de 5%</t>
    </r>
    <r>
      <rPr>
        <sz val="10"/>
        <rFont val="Arial"/>
        <family val="2"/>
        <charset val="1"/>
      </rPr>
      <t xml:space="preserve"> =&gt; entrez 2,
</t>
    </r>
    <r>
      <rPr>
        <sz val="10"/>
        <color indexed="10"/>
        <rFont val="Arial"/>
        <family val="2"/>
        <charset val="1"/>
      </rPr>
      <t>-</t>
    </r>
    <r>
      <rPr>
        <sz val="10"/>
        <rFont val="Arial"/>
        <family val="2"/>
        <charset val="1"/>
      </rPr>
      <t xml:space="preserve"> si le </t>
    </r>
    <r>
      <rPr>
        <b/>
        <sz val="10"/>
        <rFont val="Arial"/>
        <family val="2"/>
        <charset val="1"/>
      </rPr>
      <t>% EBE / CA diminue de 10%</t>
    </r>
    <r>
      <rPr>
        <sz val="10"/>
        <rFont val="Arial"/>
        <family val="2"/>
        <charset val="1"/>
      </rPr>
      <t xml:space="preserve"> </t>
    </r>
    <r>
      <rPr>
        <b/>
        <sz val="10"/>
        <rFont val="Arial"/>
        <family val="2"/>
        <charset val="1"/>
      </rPr>
      <t>et plus</t>
    </r>
    <r>
      <rPr>
        <sz val="10"/>
        <rFont val="Arial"/>
        <family val="2"/>
        <charset val="1"/>
      </rPr>
      <t xml:space="preserve"> =&gt; entrez 1.</t>
    </r>
  </si>
  <si>
    <t>EBE / 3 ANS</t>
  </si>
  <si>
    <r>
      <t xml:space="preserve">Consultez votre bilan à la page soldes intermédiaires de gestion :
</t>
    </r>
    <r>
      <rPr>
        <sz val="10"/>
        <color indexed="10"/>
        <rFont val="Arial"/>
        <family val="2"/>
        <charset val="1"/>
      </rPr>
      <t>-</t>
    </r>
    <r>
      <rPr>
        <sz val="10"/>
        <rFont val="Arial"/>
        <family val="2"/>
        <charset val="1"/>
      </rPr>
      <t xml:space="preserve"> si </t>
    </r>
    <r>
      <rPr>
        <b/>
        <sz val="10"/>
        <rFont val="Arial"/>
        <family val="2"/>
        <charset val="1"/>
      </rPr>
      <t>l'EBE est en progression</t>
    </r>
    <r>
      <rPr>
        <sz val="10"/>
        <rFont val="Arial"/>
        <family val="2"/>
        <charset val="1"/>
      </rPr>
      <t xml:space="preserve"> =&gt; entrez 4,
</t>
    </r>
    <r>
      <rPr>
        <sz val="10"/>
        <color indexed="10"/>
        <rFont val="Arial"/>
        <family val="2"/>
        <charset val="1"/>
      </rPr>
      <t>-</t>
    </r>
    <r>
      <rPr>
        <sz val="10"/>
        <rFont val="Arial"/>
        <family val="2"/>
        <charset val="1"/>
      </rPr>
      <t xml:space="preserve"> si </t>
    </r>
    <r>
      <rPr>
        <b/>
        <sz val="10"/>
        <rFont val="Arial"/>
        <family val="2"/>
        <charset val="1"/>
      </rPr>
      <t>l'EBE est stable</t>
    </r>
    <r>
      <rPr>
        <sz val="10"/>
        <rFont val="Arial"/>
        <family val="2"/>
        <charset val="1"/>
      </rPr>
      <t xml:space="preserve"> =&gt; entrez 3,
</t>
    </r>
    <r>
      <rPr>
        <sz val="10"/>
        <color indexed="10"/>
        <rFont val="Arial"/>
        <family val="2"/>
        <charset val="1"/>
      </rPr>
      <t>-</t>
    </r>
    <r>
      <rPr>
        <sz val="10"/>
        <rFont val="Arial"/>
        <family val="2"/>
        <charset val="1"/>
      </rPr>
      <t xml:space="preserve"> si</t>
    </r>
    <r>
      <rPr>
        <b/>
        <sz val="10"/>
        <rFont val="Arial"/>
        <family val="2"/>
        <charset val="1"/>
      </rPr>
      <t xml:space="preserve"> l'EBE diminue de 5%</t>
    </r>
    <r>
      <rPr>
        <sz val="10"/>
        <rFont val="Arial"/>
        <family val="2"/>
        <charset val="1"/>
      </rPr>
      <t xml:space="preserve"> =&gt; entrez 2,
</t>
    </r>
    <r>
      <rPr>
        <sz val="10"/>
        <color indexed="10"/>
        <rFont val="Arial"/>
        <family val="2"/>
        <charset val="1"/>
      </rPr>
      <t>-</t>
    </r>
    <r>
      <rPr>
        <sz val="10"/>
        <rFont val="Arial"/>
        <family val="2"/>
        <charset val="1"/>
      </rPr>
      <t xml:space="preserve"> si </t>
    </r>
    <r>
      <rPr>
        <b/>
        <sz val="10"/>
        <rFont val="Arial"/>
        <family val="2"/>
        <charset val="1"/>
      </rPr>
      <t>l'EBE diminue de 10% et plus</t>
    </r>
    <r>
      <rPr>
        <sz val="10"/>
        <rFont val="Arial"/>
        <family val="2"/>
        <charset val="1"/>
      </rPr>
      <t xml:space="preserve"> =&gt; entrez 1.</t>
    </r>
  </si>
  <si>
    <r>
      <t xml:space="preserve">AIDE AU REMPLISSAGE :
</t>
    </r>
    <r>
      <rPr>
        <b/>
        <sz val="12"/>
        <color indexed="10"/>
        <rFont val="Arial"/>
        <family val="2"/>
        <charset val="1"/>
      </rPr>
      <t>A vous d'apprécier si cette possibilité est faible, moyenne, bonne ou très bonne</t>
    </r>
  </si>
  <si>
    <t>et reportez le chiffre correspondant dans la case en jaune ci-dessous.</t>
  </si>
  <si>
    <r>
      <t xml:space="preserve">Si vous estimez que votre capacité à accueillir des clientèles que vous n'avez pas encore démarchées est :
</t>
    </r>
    <r>
      <rPr>
        <b/>
        <sz val="10"/>
        <color indexed="10"/>
        <rFont val="Arial"/>
        <family val="2"/>
        <charset val="1"/>
      </rPr>
      <t>-</t>
    </r>
    <r>
      <rPr>
        <b/>
        <sz val="10"/>
        <rFont val="Arial"/>
        <family val="2"/>
        <charset val="1"/>
      </rPr>
      <t xml:space="preserve"> faible =&gt; entrez 1,
</t>
    </r>
    <r>
      <rPr>
        <b/>
        <sz val="10"/>
        <color indexed="10"/>
        <rFont val="Arial"/>
        <family val="2"/>
        <charset val="1"/>
      </rPr>
      <t>-</t>
    </r>
    <r>
      <rPr>
        <b/>
        <sz val="10"/>
        <rFont val="Arial"/>
        <family val="2"/>
        <charset val="1"/>
      </rPr>
      <t xml:space="preserve"> moyenne =&gt; entrez 2,
</t>
    </r>
    <r>
      <rPr>
        <b/>
        <sz val="10"/>
        <color indexed="10"/>
        <rFont val="Arial"/>
        <family val="2"/>
        <charset val="1"/>
      </rPr>
      <t>-</t>
    </r>
    <r>
      <rPr>
        <b/>
        <sz val="10"/>
        <rFont val="Arial"/>
        <family val="2"/>
        <charset val="1"/>
      </rPr>
      <t xml:space="preserve"> bonne =&gt; entrez 3,
</t>
    </r>
    <r>
      <rPr>
        <b/>
        <sz val="10"/>
        <color indexed="10"/>
        <rFont val="Arial"/>
        <family val="2"/>
        <charset val="1"/>
      </rPr>
      <t>-</t>
    </r>
    <r>
      <rPr>
        <b/>
        <sz val="10"/>
        <rFont val="Arial"/>
        <family val="2"/>
        <charset val="1"/>
      </rPr>
      <t xml:space="preserve"> très bonne =&gt; entrez 4.</t>
    </r>
  </si>
  <si>
    <t>Votre score concernant la clientèle potentielle est de</t>
  </si>
  <si>
    <t>Cliquez ici pour voir le résultat</t>
  </si>
  <si>
    <t>NB : le tableur renseigne automatiquement ces cases d'après les données que vous avez rentrées dans la feuille précédente.</t>
  </si>
  <si>
    <t>MÉTHODE 2 : NEGHOSCORE : Valeur - Points forts et points faibles</t>
  </si>
  <si>
    <t>En résumé, voici les points faibles et les points forts de votre affaire selon le Néghoscore.</t>
  </si>
  <si>
    <t>REPRÉSENTATION GRAPHIQUE</t>
  </si>
  <si>
    <t>Au total, avec l'outil Neghoscore :</t>
  </si>
  <si>
    <t xml:space="preserve">Nb points possibles </t>
  </si>
  <si>
    <t>Nb points obtenus</t>
  </si>
  <si>
    <t>%</t>
  </si>
  <si>
    <r>
      <t xml:space="preserve">PONDERATION
</t>
    </r>
    <r>
      <rPr>
        <b/>
        <vertAlign val="superscript"/>
        <sz val="10"/>
        <color indexed="9"/>
        <rFont val="Arial"/>
        <family val="2"/>
        <charset val="1"/>
      </rPr>
      <t>(nb)</t>
    </r>
  </si>
  <si>
    <t>Efficacité du management
(feuille 15)</t>
  </si>
  <si>
    <t>X 1</t>
  </si>
  <si>
    <t>Qualité outil de travail
(feuille 18)</t>
  </si>
  <si>
    <t>X 3</t>
  </si>
  <si>
    <t>Moyens commerciaux et stratégie marketing (feuille 21)</t>
  </si>
  <si>
    <t>X 2</t>
  </si>
  <si>
    <t>Caractéristiques économiques de l'exploitation (feuille 24)</t>
  </si>
  <si>
    <t>TOTAL</t>
  </si>
  <si>
    <t>COEFFICIENT PONDÉRÉ NEGHOSCORE</t>
  </si>
  <si>
    <t xml:space="preserve">COEFFICIENT  NEGHOTEL                                        APPLICABLE SUR LE CA </t>
  </si>
  <si>
    <t>VALEUR NEGHOSCORE</t>
  </si>
  <si>
    <r>
      <t>(nb)</t>
    </r>
    <r>
      <rPr>
        <b/>
        <sz val="10"/>
        <rFont val="Arial"/>
        <family val="2"/>
        <charset val="1"/>
      </rPr>
      <t xml:space="preserve"> </t>
    </r>
    <r>
      <rPr>
        <sz val="10"/>
        <rFont val="Arial"/>
        <family val="2"/>
        <charset val="1"/>
      </rPr>
      <t xml:space="preserve">pour réaliser la valorisation par le NEGHOSCORE il faut pondérer les résultats obtenus pour chaque rubrique  </t>
    </r>
  </si>
  <si>
    <t>pour donner plus de poids à la qualité de l'outil de travail et aux moyens commerciaux et marketing.</t>
  </si>
  <si>
    <t>Le coefficient pondéré  restitue ce calcul.</t>
  </si>
  <si>
    <t>Le coefficient Neghotel est le produit du coefficient pondéré par le multiplicateur 3 qui est le plus fort multiplicateur</t>
  </si>
  <si>
    <t>appliqué généralement sur le chiffre d'affaires pour évaluer un fonds de commerce.</t>
  </si>
  <si>
    <t>Cela nous permet enfin de calculer la valorisation du NEGHOSCORE en appliquant le coefficient NEGHOTEL</t>
  </si>
  <si>
    <t>au chiffre d'affaires pondéré utilisé dans la méthode 1.</t>
  </si>
  <si>
    <t>Cliquez ici pour voir le résultat final</t>
  </si>
  <si>
    <t>LA VALEUR DE VOTRE RESTAURANT SELON NEGHOTEL</t>
  </si>
  <si>
    <t>est de :</t>
  </si>
  <si>
    <t>Pour mémoire, voici la synthèse des évaluations précédentes :</t>
  </si>
  <si>
    <t>Tableau 1</t>
  </si>
  <si>
    <t>VALORISATION GLOBALE</t>
  </si>
  <si>
    <t xml:space="preserve"> EVALUATION PAR
LE PRODUIT DE LA CLIENTELE</t>
  </si>
  <si>
    <t>EVALUATION PAR
LE NEGHOSCORE</t>
  </si>
  <si>
    <t>EVALUATION  TOTALE NEGHOTEL</t>
  </si>
  <si>
    <t>Tableau 2</t>
  </si>
  <si>
    <t>EVALUATION par la Clientèle et la Rentabilité</t>
  </si>
  <si>
    <t>Tableau 3</t>
  </si>
  <si>
    <t>EVALUATION PAR LE NEGHOSCORE</t>
  </si>
  <si>
    <t>NEGHOSCORE</t>
  </si>
  <si>
    <t>Caractéristiques économiques de l'exploitation (feuille 29)</t>
  </si>
  <si>
    <t>COEFFICIENT PONDERE NEGHOTEL</t>
  </si>
  <si>
    <r>
      <t>(nb)</t>
    </r>
    <r>
      <rPr>
        <sz val="10"/>
        <rFont val="Arial"/>
        <family val="2"/>
        <charset val="1"/>
      </rPr>
      <t xml:space="preserve"> pour réaliser la valorisation par le NEGHOSCORE il faut pondérer les résultats obtenus pour chaque rubrique pour donner plus de poids à la qualité de l'outil de travail et aux moyens commerciaux et marketing, le coefficient pondéré  restitue ce calcul.</t>
    </r>
  </si>
  <si>
    <t>Le coefficient Neghotel est le produit du coefficient pondéré par le multiplicateur 3 qui est le plus fort multiplicateur appliqué généralement sur le chiffre d'affaires pour évaluer un fonds de commerce.</t>
  </si>
  <si>
    <t>Cela nous permet enfin de calculer la valorisation du NEGHOSCORE en appliquant le coefficient NEGHOTEL au chiffre d'affaires pondéré utilisé dans la méthode 1.</t>
  </si>
  <si>
    <t xml:space="preserve">Vous venez, en suivant la démarche d'évaluation préconisée par le cabinet Neghotel de déterminer des fourchettes de valorisation </t>
  </si>
  <si>
    <t>de votre affaire, ou de l'affaire que vous souhaitez acquérir.</t>
  </si>
  <si>
    <t xml:space="preserve">Ce n'est pas LE PRIX définitif mais des approches sur  lesquelles vous devez vous pencher pour en comprendre les bases et les </t>
  </si>
  <si>
    <t>justifications et  vous permettre d'aborder la discussion et la négociation avec l'autre partie.</t>
  </si>
  <si>
    <t xml:space="preserve">Cette démarche se veut également pédagogique dans sa conception. En effet, que vous soyez vendeur ou acheteur, elle doit vous </t>
  </si>
  <si>
    <t>permettre de vérifier que vous disposez bien de l'information minimum pour  prendre une décision ; elle est donc une aide à la décision.</t>
  </si>
  <si>
    <t>A bientôt sur le forum ou vous pourrez me faire part de vos questions mais aussi de vos remarques et suggestions !</t>
  </si>
  <si>
    <t>Le calcul du PAY-BACK est indépendant de celui du NEGHOSCORE mais il permet en intégrant la valeur de l'affaire calculée par Neghotel de réaliser une projection sur la durée du retour de l'investissement en tenant compte des données de l'emprunt réalisé par l'acheteur et de l'EBE prévisionnel.</t>
  </si>
  <si>
    <t>Cliquez ici pour calculer le pay-back</t>
  </si>
  <si>
    <r>
      <t>Chiffre d'Affaires HT (</t>
    </r>
    <r>
      <rPr>
        <b/>
        <sz val="9"/>
        <color indexed="10"/>
        <rFont val="Arial"/>
        <family val="2"/>
        <charset val="1"/>
      </rPr>
      <t>TVA 10 %</t>
    </r>
    <r>
      <rPr>
        <b/>
        <sz val="9"/>
        <rFont val="Arial"/>
        <family val="2"/>
        <charset val="1"/>
      </rPr>
      <t>)</t>
    </r>
  </si>
  <si>
    <r>
      <t>Chiffre d'Affaires  HT (</t>
    </r>
    <r>
      <rPr>
        <b/>
        <sz val="9"/>
        <color indexed="10"/>
        <rFont val="Arial"/>
        <family val="2"/>
        <charset val="1"/>
      </rPr>
      <t>TVA 20 %</t>
    </r>
    <r>
      <rPr>
        <b/>
        <sz val="9"/>
        <rFont val="Arial"/>
        <family val="2"/>
        <charset val="1"/>
      </rPr>
      <t>)</t>
    </r>
  </si>
  <si>
    <t>Comment Appliquer la TVA dans la Restauration</t>
  </si>
  <si>
    <t>Votre score pour le Poste du Propriétaire est</t>
  </si>
  <si>
    <t>Méthode "Rentabilité Economique"</t>
  </si>
  <si>
    <t>Méthode "Capacité d'Emprunt"</t>
  </si>
  <si>
    <t>Méthode "Hôtelière"</t>
  </si>
  <si>
    <t>Evaluation Moyenne</t>
  </si>
  <si>
    <t>Votre score
pour l'ancienneté moyenne du personnel
dans l'établissement est de</t>
  </si>
  <si>
    <r>
      <t xml:space="preserve">Ancienneté moyenne  </t>
    </r>
    <r>
      <rPr>
        <b/>
        <sz val="10"/>
        <color indexed="10"/>
        <rFont val="Arial"/>
        <family val="2"/>
        <charset val="1"/>
      </rPr>
      <t>dans l'établissement</t>
    </r>
    <r>
      <rPr>
        <b/>
        <sz val="10"/>
        <rFont val="Arial"/>
        <family val="2"/>
        <charset val="1"/>
      </rPr>
      <t xml:space="preserve"> de tous vos employés</t>
    </r>
  </si>
  <si>
    <t>PRIME COST</t>
  </si>
  <si>
    <r>
      <rPr>
        <b/>
        <sz val="10"/>
        <rFont val="Arial"/>
        <family val="2"/>
      </rPr>
      <t>Le Prime Cost</t>
    </r>
    <r>
      <rPr>
        <sz val="10"/>
        <rFont val="Arial"/>
        <family val="2"/>
      </rPr>
      <t xml:space="preserve"> est un ratio essentiel pour évaluer la qualité de la  gestion d'un restaurateur. Il est obtenu par l'addition du Ratio de Marchandises Consommées et du Ratio des Frais de Personnel. Il doit impérativement se situer à 60% du Chiffre d'Affaires HT.                                                                              </t>
    </r>
    <r>
      <rPr>
        <b/>
        <sz val="10"/>
        <color indexed="10"/>
        <rFont val="Arial"/>
        <family val="2"/>
      </rPr>
      <t xml:space="preserve">- </t>
    </r>
    <r>
      <rPr>
        <b/>
        <sz val="10"/>
        <rFont val="Arial"/>
        <family val="2"/>
      </rPr>
      <t xml:space="preserve">Si votre ratio est de 60% le neghoscore vous attribuera la note de 4. </t>
    </r>
    <r>
      <rPr>
        <sz val="10"/>
        <rFont val="Arial"/>
        <family val="2"/>
      </rPr>
      <t xml:space="preserve">                                                                    </t>
    </r>
    <r>
      <rPr>
        <sz val="10"/>
        <color indexed="10"/>
        <rFont val="Arial"/>
        <family val="2"/>
      </rPr>
      <t>-</t>
    </r>
    <r>
      <rPr>
        <b/>
        <sz val="10"/>
        <rFont val="Arial"/>
        <family val="2"/>
      </rPr>
      <t xml:space="preserve"> Si votre ratio est &gt; ou &lt; 0 60% le Neghoscore vous attribuera la note de 1,</t>
    </r>
  </si>
  <si>
    <t>MÉTHODE 2 : Neghoscore Evaluation des caractéristiques économiques de l'exploitation
étape 1 sur 3 - Ratios Professionnels</t>
  </si>
  <si>
    <t>MÉTHODE 2 : Neghoscore Evaluation des caractéristiques économiques et commerciales de l'exploitation
Etape 3 sur 3 - Résultat</t>
  </si>
  <si>
    <t>MÉTHODE 2 : Neghoscore Evaluation des Caractéristiques Economiques de l'Exploitation
étape 2 sur 3 - Nouveaux Marchés de Clientèle</t>
  </si>
  <si>
    <t>Vous pouvez utiliser cette grille pour une exploitation sur les 2 ou  3 dernières années!</t>
  </si>
  <si>
    <r>
      <t xml:space="preserve">Expérience moyenne </t>
    </r>
    <r>
      <rPr>
        <b/>
        <sz val="10"/>
        <color indexed="10"/>
        <rFont val="Arial"/>
        <family val="2"/>
        <charset val="1"/>
      </rPr>
      <t>dans le métier</t>
    </r>
    <r>
      <rPr>
        <b/>
        <sz val="10"/>
        <color indexed="53"/>
        <rFont val="Arial"/>
        <family val="2"/>
        <charset val="1"/>
      </rPr>
      <t xml:space="preserve"> </t>
    </r>
    <r>
      <rPr>
        <b/>
        <sz val="10"/>
        <rFont val="Arial"/>
        <family val="2"/>
        <charset val="1"/>
      </rPr>
      <t>de tous vos employés  en nb de mois de présence</t>
    </r>
  </si>
  <si>
    <r>
      <t xml:space="preserve">Il s'agit ici de préciser si l'établissement en l'état pourrait </t>
    </r>
    <r>
      <rPr>
        <b/>
        <sz val="12"/>
        <color indexed="10"/>
        <rFont val="Arial"/>
        <family val="2"/>
        <charset val="1"/>
      </rPr>
      <t xml:space="preserve">accueillir un type de clientèle que vous n'avez pas encore démarché, </t>
    </r>
    <r>
      <rPr>
        <b/>
        <sz val="12"/>
        <rFont val="Arial"/>
        <family val="2"/>
        <charset val="1"/>
      </rPr>
      <t>par exemple : groupes, banquets, séminaires, entreprises à proximité, clubs...</t>
    </r>
  </si>
  <si>
    <r>
      <t>Un gisement de clientèle</t>
    </r>
    <r>
      <rPr>
        <sz val="10"/>
        <rFont val="Arial"/>
        <family val="2"/>
        <charset val="1"/>
      </rPr>
      <t xml:space="preserve"> est une activité commerciale, touristique, culturelle, de loisirs capable d'attirer à certains moments du jour, de la semaine, une importante quantité de clients, on peut citer pêle-mêle : grands magasins, cinéma, théâtre, stades, lieux de culte, sites touristiques… S'il n'y en a pas =&gt; entrez 1,
s'il y en a 1 ou 2 =&gt; entrez 2,
s'il y en a 3 ou 4 =&gt; entrez 3,
s'il y a plus de 4 =&gt; entrez 4.</t>
    </r>
  </si>
  <si>
    <t>Ticket Moyen</t>
  </si>
  <si>
    <t>Votre TM est le reflet exact de votre positionnement Marketing dans votre zone de chalandise. Pour vous comparer avec vos concurrents je vous rappelle que le TM d'un concurrent se calcule en additionnant le prix du plat de résistance le moins cher de la carte avec le prix du plat de résistance le  plus cher.</t>
  </si>
  <si>
    <t>ANALYSE supplémentaire : Calcul du pay-back
étape 2 sur 3 - Modalités du calcul de la capacité de financement disponible</t>
  </si>
  <si>
    <t>Le calcul du PAY-BACK est indépendant de celui du NEGHOSCORE.</t>
  </si>
  <si>
    <t>EBE Previsionnel</t>
  </si>
  <si>
    <t>Montant des amortissements</t>
  </si>
  <si>
    <t>Impôts sur les sociétés</t>
  </si>
  <si>
    <t>Remboursement annuel (capital + intérêts)</t>
  </si>
  <si>
    <t>ANALYSE supplémentaire : Calcul du pay-back
étape 1 sur 3 - Modalités du calcul de l'emprunt</t>
  </si>
  <si>
    <t>Montant de votre apport</t>
  </si>
  <si>
    <t>MONTANT DES MENSUALITÉS</t>
  </si>
  <si>
    <t>ANALYSE supplémentaire : Calcul du pay-back
étape 3 sur 3 - Résultat</t>
  </si>
  <si>
    <t>Votre Investissement sera remboursé en</t>
  </si>
  <si>
    <t>ans</t>
  </si>
  <si>
    <t>Cliquez ici pour revoir le résultat de l'évaluation par le Neghoscore</t>
  </si>
  <si>
    <t>NB : le tableur renseigne automatiquement cette case d'après les données que vous avez rentrées dans les feuilles précédentes.</t>
  </si>
  <si>
    <t>Cliquez ici pour faire une autre simulation</t>
  </si>
  <si>
    <t>page 1 - INTRODUCTION</t>
  </si>
  <si>
    <r>
      <t>(2)</t>
    </r>
    <r>
      <rPr>
        <b/>
        <sz val="12"/>
        <rFont val="Arial"/>
        <family val="2"/>
        <charset val="1"/>
      </rPr>
      <t xml:space="preserve"> Montant de l'emprunt que vous devez solliciter auprès des organismes de crédit</t>
    </r>
  </si>
  <si>
    <r>
      <t>(3)</t>
    </r>
    <r>
      <rPr>
        <b/>
        <sz val="12"/>
        <rFont val="Arial"/>
        <family val="2"/>
        <charset val="1"/>
      </rPr>
      <t xml:space="preserve"> Taux d'intérêt de l'emprunt assurances comprises</t>
    </r>
  </si>
  <si>
    <r>
      <t>(3)</t>
    </r>
    <r>
      <rPr>
        <b/>
        <sz val="12"/>
        <rFont val="Arial"/>
        <family val="2"/>
        <charset val="1"/>
      </rPr>
      <t xml:space="preserve"> Durée de l'emprunt exprimée en mois</t>
    </r>
  </si>
  <si>
    <r>
      <t>(1)</t>
    </r>
    <r>
      <rPr>
        <sz val="11"/>
        <rFont val="Arial"/>
        <family val="2"/>
        <charset val="1"/>
      </rPr>
      <t xml:space="preserve"> Vous obtiendrez le montant des frais à payer auprès de votre notaire ou de votre conseil juridique.</t>
    </r>
  </si>
  <si>
    <r>
      <t>(2)</t>
    </r>
    <r>
      <rPr>
        <sz val="11"/>
        <rFont val="Arial"/>
        <family val="2"/>
        <charset val="1"/>
      </rPr>
      <t xml:space="preserve"> L'emprunt que vous allez faire regroupe le montant complémentaire de votre apport pour réaliser l'achat ainsi que des travaux éventuels et des achats de matériel et ou de mobilier.</t>
    </r>
  </si>
  <si>
    <r>
      <t>(3)</t>
    </r>
    <r>
      <rPr>
        <sz val="11"/>
        <rFont val="Arial"/>
        <family val="2"/>
        <charset val="1"/>
      </rPr>
      <t xml:space="preserve"> Vous trouverez ces indications sur la proposition de prêt des différentes banques que vous aurez sollicités.</t>
    </r>
  </si>
  <si>
    <r>
      <t>(1)</t>
    </r>
    <r>
      <rPr>
        <b/>
        <sz val="12"/>
        <rFont val="Arial"/>
        <family val="2"/>
        <charset val="1"/>
      </rPr>
      <t xml:space="preserve"> Montant de l'investissement total                                                                                                                   y compris Frais Agence Frais de Notaire et Taxes Diverses</t>
    </r>
  </si>
  <si>
    <r>
      <t xml:space="preserve">Nous l'avons déjà évoqué au début de ce dossier, </t>
    </r>
    <r>
      <rPr>
        <b/>
        <sz val="11"/>
        <rFont val="Verdana"/>
        <family val="2"/>
      </rPr>
      <t>le pay-back qui exprime le temps nécessaire pour récupérer ses fonds propres</t>
    </r>
    <r>
      <rPr>
        <sz val="11"/>
        <rFont val="Verdana"/>
        <family val="2"/>
      </rPr>
      <t xml:space="preserve"> (son apport) est une donnée capitale dans la décision d'achat d'un restaurant.  Si le pay-back doit dépasser 5 ans - ce que nous considérons comme un maximum - il faut :
- soit renégocier le prix, 
- soit vous intéresser à une autre affaire, 
- soit envisager de créer.
Il est évident que le montant de l'apport qui est une des données de base du calcul du pay-back doit être au minimum de 30% si vous êtes un professionnel de la restauration avec des références, soit plus sûrement de 50 % si vous débutez dans le métier.</t>
    </r>
  </si>
  <si>
    <t>CAPACITÉ DE FINANCEMENT D'AUTOFINANCEMENT DISPONIBLE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</si>
</sst>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0.00\ &quot;€&quot;;[Red]\-#,##0.00\ &quot;€&quot;"/>
    <numFmt numFmtId="164" formatCode="_-* #,##0.00&quot; €&quot;_-;\-* #,##0.00&quot; €&quot;_-;_-* \-??&quot; €&quot;_-;_-@_-"/>
    <numFmt numFmtId="165" formatCode="0.0%"/>
    <numFmt numFmtId="166" formatCode="#,##0&quot; €&quot;"/>
    <numFmt numFmtId="167" formatCode="#,##0.0000"/>
    <numFmt numFmtId="168" formatCode="#,##0.00&quot; €&quot;;\-#,##0.00&quot; €&quot;"/>
    <numFmt numFmtId="169" formatCode="#,##0.00&quot; €&quot;"/>
    <numFmt numFmtId="170" formatCode="#,##0&quot; €&quot;;\-#,##0&quot; €&quot;"/>
    <numFmt numFmtId="171" formatCode="#,##0.0\ &quot;€&quot;"/>
    <numFmt numFmtId="172" formatCode="#,##0\ &quot;€&quot;"/>
    <numFmt numFmtId="173" formatCode="#,##0.0"/>
  </numFmts>
  <fonts count="90">
    <font>
      <sz val="10"/>
      <name val="Arial"/>
      <family val="2"/>
    </font>
    <font>
      <sz val="10"/>
      <name val="Mangal"/>
      <family val="2"/>
    </font>
    <font>
      <u/>
      <sz val="10"/>
      <color indexed="12"/>
      <name val="Arial"/>
      <family val="2"/>
      <charset val="1"/>
    </font>
    <font>
      <b/>
      <sz val="14"/>
      <color indexed="9"/>
      <name val="Arial"/>
      <family val="2"/>
      <charset val="1"/>
    </font>
    <font>
      <sz val="10"/>
      <name val="Verdana"/>
      <family val="2"/>
      <charset val="1"/>
    </font>
    <font>
      <sz val="10"/>
      <name val="Arial"/>
      <family val="2"/>
      <charset val="1"/>
    </font>
    <font>
      <b/>
      <sz val="10"/>
      <name val="Verdana"/>
      <family val="2"/>
      <charset val="1"/>
    </font>
    <font>
      <b/>
      <i/>
      <sz val="10"/>
      <name val="Verdana"/>
      <family val="2"/>
      <charset val="1"/>
    </font>
    <font>
      <b/>
      <sz val="12"/>
      <name val="Verdana"/>
      <family val="2"/>
      <charset val="1"/>
    </font>
    <font>
      <b/>
      <sz val="12"/>
      <name val="Arial"/>
      <family val="2"/>
      <charset val="1"/>
    </font>
    <font>
      <b/>
      <u/>
      <sz val="12"/>
      <color indexed="12"/>
      <name val="Arial"/>
      <family val="2"/>
      <charset val="1"/>
    </font>
    <font>
      <b/>
      <u/>
      <sz val="9"/>
      <color indexed="10"/>
      <name val="Arial"/>
      <family val="2"/>
      <charset val="1"/>
    </font>
    <font>
      <sz val="9"/>
      <name val="Arial"/>
      <family val="2"/>
      <charset val="1"/>
    </font>
    <font>
      <b/>
      <sz val="12"/>
      <color indexed="10"/>
      <name val="Arial"/>
      <family val="2"/>
      <charset val="1"/>
    </font>
    <font>
      <b/>
      <sz val="10"/>
      <name val="Arial"/>
      <family val="2"/>
      <charset val="1"/>
    </font>
    <font>
      <b/>
      <sz val="12"/>
      <color indexed="49"/>
      <name val="Arial"/>
      <family val="2"/>
      <charset val="1"/>
    </font>
    <font>
      <b/>
      <sz val="14"/>
      <name val="Arial"/>
      <family val="2"/>
      <charset val="1"/>
    </font>
    <font>
      <b/>
      <sz val="10"/>
      <color indexed="49"/>
      <name val="Arial"/>
      <family val="2"/>
      <charset val="1"/>
    </font>
    <font>
      <b/>
      <sz val="10"/>
      <color indexed="12"/>
      <name val="Arial"/>
      <family val="2"/>
      <charset val="1"/>
    </font>
    <font>
      <b/>
      <u/>
      <sz val="12"/>
      <color indexed="12"/>
      <name val="Verdana"/>
      <family val="2"/>
      <charset val="1"/>
    </font>
    <font>
      <sz val="10"/>
      <color indexed="10"/>
      <name val="Arial"/>
      <family val="2"/>
      <charset val="1"/>
    </font>
    <font>
      <sz val="10"/>
      <color indexed="12"/>
      <name val="Arial"/>
      <family val="2"/>
    </font>
    <font>
      <b/>
      <sz val="9"/>
      <name val="Arial"/>
      <family val="2"/>
      <charset val="1"/>
    </font>
    <font>
      <b/>
      <sz val="9"/>
      <color indexed="10"/>
      <name val="Arial"/>
      <family val="2"/>
      <charset val="1"/>
    </font>
    <font>
      <sz val="11"/>
      <name val="Arial"/>
      <family val="2"/>
      <charset val="1"/>
    </font>
    <font>
      <b/>
      <sz val="11"/>
      <name val="Arial"/>
      <family val="2"/>
      <charset val="1"/>
    </font>
    <font>
      <b/>
      <sz val="10"/>
      <color indexed="10"/>
      <name val="Arial"/>
      <family val="2"/>
      <charset val="1"/>
    </font>
    <font>
      <sz val="12"/>
      <name val="Arial"/>
      <family val="2"/>
      <charset val="1"/>
    </font>
    <font>
      <sz val="14"/>
      <name val="Arial"/>
      <family val="2"/>
      <charset val="1"/>
    </font>
    <font>
      <b/>
      <sz val="14"/>
      <color indexed="12"/>
      <name val="Arial"/>
      <family val="2"/>
      <charset val="1"/>
    </font>
    <font>
      <b/>
      <sz val="12"/>
      <color indexed="53"/>
      <name val="Arial"/>
      <family val="2"/>
      <charset val="1"/>
    </font>
    <font>
      <sz val="10"/>
      <color indexed="9"/>
      <name val="Arial"/>
      <family val="2"/>
      <charset val="1"/>
    </font>
    <font>
      <b/>
      <sz val="16"/>
      <color indexed="10"/>
      <name val="Arial"/>
      <family val="2"/>
      <charset val="1"/>
    </font>
    <font>
      <b/>
      <sz val="18"/>
      <name val="Arial"/>
      <family val="2"/>
      <charset val="1"/>
    </font>
    <font>
      <b/>
      <sz val="10"/>
      <color indexed="60"/>
      <name val="Verdana"/>
      <family val="2"/>
      <charset val="1"/>
    </font>
    <font>
      <sz val="10"/>
      <color indexed="60"/>
      <name val="Verdana"/>
      <family val="2"/>
      <charset val="1"/>
    </font>
    <font>
      <b/>
      <sz val="18"/>
      <color indexed="52"/>
      <name val="Arial"/>
      <family val="2"/>
      <charset val="1"/>
    </font>
    <font>
      <b/>
      <u/>
      <sz val="12"/>
      <color indexed="10"/>
      <name val="Arial"/>
      <family val="2"/>
      <charset val="1"/>
    </font>
    <font>
      <b/>
      <sz val="10"/>
      <color indexed="53"/>
      <name val="Arial"/>
      <family val="2"/>
      <charset val="1"/>
    </font>
    <font>
      <b/>
      <sz val="10"/>
      <color indexed="9"/>
      <name val="Arial"/>
      <family val="2"/>
      <charset val="1"/>
    </font>
    <font>
      <b/>
      <sz val="12"/>
      <color indexed="9"/>
      <name val="Arial"/>
      <family val="2"/>
      <charset val="1"/>
    </font>
    <font>
      <b/>
      <sz val="16"/>
      <color indexed="9"/>
      <name val="Verdana"/>
      <family val="2"/>
      <charset val="1"/>
    </font>
    <font>
      <b/>
      <sz val="16"/>
      <color indexed="12"/>
      <name val="Verdana"/>
      <family val="2"/>
      <charset val="1"/>
    </font>
    <font>
      <i/>
      <sz val="10"/>
      <name val="Arial"/>
      <family val="2"/>
      <charset val="1"/>
    </font>
    <font>
      <b/>
      <sz val="10"/>
      <color indexed="12"/>
      <name val="Verdana"/>
      <family val="2"/>
      <charset val="1"/>
    </font>
    <font>
      <sz val="12"/>
      <color indexed="12"/>
      <name val="Verdana"/>
      <family val="2"/>
      <charset val="1"/>
    </font>
    <font>
      <sz val="10"/>
      <color indexed="12"/>
      <name val="Verdana"/>
      <family val="2"/>
      <charset val="1"/>
    </font>
    <font>
      <sz val="12"/>
      <name val="Verdana"/>
      <family val="2"/>
      <charset val="1"/>
    </font>
    <font>
      <sz val="9"/>
      <name val="Verdana"/>
      <family val="2"/>
      <charset val="1"/>
    </font>
    <font>
      <b/>
      <sz val="11"/>
      <color indexed="9"/>
      <name val="Arial"/>
      <family val="2"/>
      <charset val="1"/>
    </font>
    <font>
      <sz val="16"/>
      <name val="Verdana"/>
      <family val="2"/>
      <charset val="1"/>
    </font>
    <font>
      <b/>
      <sz val="9"/>
      <name val="Verdana"/>
      <family val="2"/>
      <charset val="1"/>
    </font>
    <font>
      <b/>
      <vertAlign val="superscript"/>
      <sz val="10"/>
      <color indexed="9"/>
      <name val="Arial"/>
      <family val="2"/>
      <charset val="1"/>
    </font>
    <font>
      <b/>
      <vertAlign val="superscript"/>
      <sz val="10"/>
      <name val="Arial"/>
      <family val="2"/>
      <charset val="1"/>
    </font>
    <font>
      <b/>
      <sz val="20"/>
      <color indexed="9"/>
      <name val="Arial"/>
      <family val="2"/>
      <charset val="1"/>
    </font>
    <font>
      <b/>
      <sz val="20"/>
      <name val="Arial"/>
      <family val="2"/>
      <charset val="1"/>
    </font>
    <font>
      <sz val="12"/>
      <color indexed="9"/>
      <name val="Arial"/>
      <family val="2"/>
      <charset val="1"/>
    </font>
    <font>
      <vertAlign val="superscript"/>
      <sz val="10"/>
      <name val="Arial"/>
      <family val="2"/>
      <charset val="1"/>
    </font>
    <font>
      <sz val="9"/>
      <name val="Arial"/>
      <family val="2"/>
    </font>
    <font>
      <b/>
      <sz val="11"/>
      <name val="Arial"/>
      <family val="2"/>
    </font>
    <font>
      <b/>
      <u/>
      <sz val="18"/>
      <color indexed="12"/>
      <name val="Arial"/>
      <family val="2"/>
    </font>
    <font>
      <b/>
      <sz val="12"/>
      <name val="Arial"/>
      <family val="2"/>
    </font>
    <font>
      <b/>
      <sz val="16"/>
      <name val="Arial"/>
      <family val="2"/>
    </font>
    <font>
      <b/>
      <sz val="16"/>
      <color indexed="9"/>
      <name val="Arial"/>
      <family val="2"/>
      <charset val="1"/>
    </font>
    <font>
      <b/>
      <sz val="16"/>
      <name val="Arial"/>
      <family val="2"/>
      <charset val="1"/>
    </font>
    <font>
      <b/>
      <sz val="10"/>
      <name val="Arial"/>
      <family val="2"/>
    </font>
    <font>
      <sz val="10"/>
      <color indexed="10"/>
      <name val="Arial"/>
      <family val="2"/>
    </font>
    <font>
      <b/>
      <sz val="14"/>
      <name val="Arial"/>
      <family val="2"/>
    </font>
    <font>
      <b/>
      <sz val="10"/>
      <color indexed="10"/>
      <name val="Arial"/>
      <family val="2"/>
    </font>
    <font>
      <b/>
      <sz val="14"/>
      <name val="Mangal"/>
    </font>
    <font>
      <b/>
      <u/>
      <sz val="11"/>
      <color indexed="12"/>
      <name val="Verdana"/>
      <family val="2"/>
      <charset val="1"/>
    </font>
    <font>
      <b/>
      <sz val="14"/>
      <color rgb="FF0000FF"/>
      <name val="Arial"/>
      <family val="2"/>
      <charset val="1"/>
    </font>
    <font>
      <b/>
      <sz val="12"/>
      <color rgb="FF0000FF"/>
      <name val="Verdana"/>
      <family val="2"/>
      <charset val="1"/>
    </font>
    <font>
      <b/>
      <sz val="16"/>
      <color rgb="FF0000FF"/>
      <name val="Arial"/>
      <family val="2"/>
      <charset val="1"/>
    </font>
    <font>
      <b/>
      <sz val="16"/>
      <color rgb="FF0000FF"/>
      <name val="Arial"/>
      <family val="2"/>
    </font>
    <font>
      <b/>
      <sz val="10"/>
      <color rgb="FF0000FF"/>
      <name val="Verdana"/>
      <family val="2"/>
      <charset val="1"/>
    </font>
    <font>
      <b/>
      <sz val="12"/>
      <color rgb="FF0000FF"/>
      <name val="Arial"/>
      <family val="2"/>
    </font>
    <font>
      <sz val="14"/>
      <color rgb="FF0000FF"/>
      <name val="Arial"/>
      <family val="2"/>
    </font>
    <font>
      <sz val="14"/>
      <color rgb="FF0000FF"/>
      <name val="Arial"/>
      <family val="2"/>
      <charset val="1"/>
    </font>
    <font>
      <b/>
      <sz val="12"/>
      <color rgb="FF0000FF"/>
      <name val="Arial"/>
      <family val="2"/>
      <charset val="1"/>
    </font>
    <font>
      <b/>
      <sz val="14"/>
      <color indexed="9"/>
      <name val="Arial"/>
      <family val="2"/>
    </font>
    <font>
      <b/>
      <sz val="12"/>
      <color indexed="10"/>
      <name val="Arial"/>
      <family val="2"/>
    </font>
    <font>
      <sz val="10"/>
      <name val="Verdana"/>
      <family val="2"/>
    </font>
    <font>
      <sz val="10"/>
      <color indexed="9"/>
      <name val="Arial"/>
      <family val="2"/>
    </font>
    <font>
      <u/>
      <sz val="10"/>
      <color indexed="12"/>
      <name val="Arial"/>
      <family val="2"/>
    </font>
    <font>
      <b/>
      <u/>
      <sz val="12"/>
      <color indexed="12"/>
      <name val="Arial"/>
      <family val="2"/>
    </font>
    <font>
      <b/>
      <vertAlign val="superscript"/>
      <sz val="12"/>
      <name val="Arial"/>
      <family val="2"/>
      <charset val="1"/>
    </font>
    <font>
      <vertAlign val="superscript"/>
      <sz val="11"/>
      <name val="Arial"/>
      <family val="2"/>
      <charset val="1"/>
    </font>
    <font>
      <sz val="11"/>
      <name val="Verdana"/>
      <family val="2"/>
    </font>
    <font>
      <b/>
      <sz val="11"/>
      <name val="Verdana"/>
      <family val="2"/>
    </font>
  </fonts>
  <fills count="18">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27"/>
        <bgColor indexed="41"/>
      </patternFill>
    </fill>
    <fill>
      <patternFill patternType="solid">
        <fgColor indexed="50"/>
        <bgColor indexed="51"/>
      </patternFill>
    </fill>
    <fill>
      <patternFill patternType="solid">
        <fgColor indexed="22"/>
        <bgColor indexed="31"/>
      </patternFill>
    </fill>
    <fill>
      <patternFill patternType="solid">
        <fgColor indexed="29"/>
        <bgColor indexed="45"/>
      </patternFill>
    </fill>
    <fill>
      <patternFill patternType="solid">
        <fgColor indexed="49"/>
        <bgColor indexed="40"/>
      </patternFill>
    </fill>
    <fill>
      <patternFill patternType="solid">
        <fgColor indexed="42"/>
        <bgColor indexed="27"/>
      </patternFill>
    </fill>
    <fill>
      <patternFill patternType="solid">
        <fgColor rgb="FFFFFF99"/>
        <bgColor indexed="64"/>
      </patternFill>
    </fill>
    <fill>
      <patternFill patternType="solid">
        <fgColor rgb="FFFFCCFF"/>
        <bgColor indexed="64"/>
      </patternFill>
    </fill>
    <fill>
      <patternFill patternType="solid">
        <fgColor theme="5" tint="0.59999389629810485"/>
        <bgColor indexed="26"/>
      </patternFill>
    </fill>
    <fill>
      <patternFill patternType="solid">
        <fgColor indexed="49"/>
        <bgColor indexed="64"/>
      </patternFill>
    </fill>
    <fill>
      <patternFill patternType="solid">
        <fgColor indexed="29"/>
        <bgColor indexed="64"/>
      </patternFill>
    </fill>
    <fill>
      <patternFill patternType="solid">
        <fgColor indexed="29"/>
        <bgColor indexed="9"/>
      </patternFill>
    </fill>
    <fill>
      <patternFill patternType="solid">
        <fgColor indexed="41"/>
        <bgColor indexed="64"/>
      </patternFill>
    </fill>
    <fill>
      <patternFill patternType="solid">
        <fgColor theme="0" tint="-4.9989318521683403E-2"/>
        <bgColor indexed="26"/>
      </patternFill>
    </fill>
  </fills>
  <borders count="82">
    <border>
      <left/>
      <right/>
      <top/>
      <bottom/>
      <diagonal/>
    </border>
    <border>
      <left/>
      <right/>
      <top/>
      <bottom style="medium">
        <color indexed="49"/>
      </bottom>
      <diagonal/>
    </border>
    <border>
      <left/>
      <right/>
      <top style="medium">
        <color indexed="49"/>
      </top>
      <bottom/>
      <diagonal/>
    </border>
    <border>
      <left style="double">
        <color indexed="12"/>
      </left>
      <right/>
      <top/>
      <bottom/>
      <diagonal/>
    </border>
    <border>
      <left style="double">
        <color indexed="8"/>
      </left>
      <right/>
      <top/>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right style="thin">
        <color indexed="8"/>
      </right>
      <top style="thin">
        <color indexed="8"/>
      </top>
      <bottom style="double">
        <color indexed="8"/>
      </bottom>
      <diagonal/>
    </border>
    <border>
      <left/>
      <right style="thin">
        <color indexed="8"/>
      </right>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bottom style="double">
        <color indexed="8"/>
      </bottom>
      <diagonal/>
    </border>
    <border>
      <left style="thin">
        <color indexed="8"/>
      </left>
      <right style="medium">
        <color indexed="8"/>
      </right>
      <top/>
      <bottom style="double">
        <color indexed="8"/>
      </bottom>
      <diagonal/>
    </border>
    <border>
      <left/>
      <right style="thin">
        <color indexed="8"/>
      </right>
      <top/>
      <bottom style="double">
        <color indexed="8"/>
      </bottom>
      <diagonal/>
    </border>
    <border>
      <left style="thin">
        <color indexed="8"/>
      </left>
      <right/>
      <top/>
      <bottom/>
      <diagonal/>
    </border>
    <border>
      <left style="thick">
        <color indexed="27"/>
      </left>
      <right/>
      <top/>
      <bottom/>
      <diagonal/>
    </border>
    <border>
      <left/>
      <right style="thick">
        <color indexed="27"/>
      </right>
      <top/>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10"/>
      </left>
      <right style="double">
        <color indexed="10"/>
      </right>
      <top/>
      <bottom/>
      <diagonal/>
    </border>
    <border>
      <left style="double">
        <color indexed="10"/>
      </left>
      <right style="double">
        <color indexed="10"/>
      </right>
      <top style="double">
        <color indexed="10"/>
      </top>
      <bottom style="double">
        <color indexed="10"/>
      </bottom>
      <diagonal/>
    </border>
    <border>
      <left style="medium">
        <color indexed="49"/>
      </left>
      <right style="medium">
        <color indexed="49"/>
      </right>
      <top style="medium">
        <color indexed="49"/>
      </top>
      <bottom style="medium">
        <color indexed="49"/>
      </bottom>
      <diagonal/>
    </border>
    <border>
      <left style="double">
        <color indexed="10"/>
      </left>
      <right style="double">
        <color indexed="10"/>
      </right>
      <top style="double">
        <color indexed="10"/>
      </top>
      <bottom/>
      <diagonal/>
    </border>
    <border>
      <left style="double">
        <color indexed="10"/>
      </left>
      <right style="double">
        <color indexed="10"/>
      </right>
      <top/>
      <bottom style="double">
        <color indexed="10"/>
      </bottom>
      <diagonal/>
    </border>
    <border>
      <left style="double">
        <color indexed="49"/>
      </left>
      <right/>
      <top style="double">
        <color indexed="49"/>
      </top>
      <bottom style="double">
        <color indexed="49"/>
      </bottom>
      <diagonal/>
    </border>
    <border>
      <left/>
      <right/>
      <top style="double">
        <color indexed="49"/>
      </top>
      <bottom style="double">
        <color indexed="49"/>
      </bottom>
      <diagonal/>
    </border>
    <border>
      <left/>
      <right style="double">
        <color indexed="49"/>
      </right>
      <top style="double">
        <color indexed="49"/>
      </top>
      <bottom style="double">
        <color indexed="49"/>
      </bottom>
      <diagonal/>
    </border>
    <border>
      <left style="medium">
        <color indexed="49"/>
      </left>
      <right style="medium">
        <color indexed="49"/>
      </right>
      <top/>
      <bottom/>
      <diagonal/>
    </border>
    <border>
      <left style="medium">
        <color indexed="49"/>
      </left>
      <right style="medium">
        <color indexed="49"/>
      </right>
      <top/>
      <bottom style="medium">
        <color indexed="49"/>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49"/>
      </left>
      <right style="medium">
        <color indexed="49"/>
      </right>
      <top style="medium">
        <color indexed="49"/>
      </top>
      <bottom/>
      <diagonal/>
    </border>
    <border>
      <left/>
      <right/>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medium">
        <color indexed="8"/>
      </left>
      <right style="thin">
        <color indexed="8"/>
      </right>
      <top style="medium">
        <color indexed="8"/>
      </top>
      <bottom style="double">
        <color indexed="8"/>
      </bottom>
      <diagonal/>
    </border>
    <border>
      <left style="medium">
        <color indexed="8"/>
      </left>
      <right style="thin">
        <color indexed="8"/>
      </right>
      <top style="double">
        <color indexed="8"/>
      </top>
      <bottom style="double">
        <color indexed="8"/>
      </bottom>
      <diagonal/>
    </border>
    <border>
      <left style="medium">
        <color indexed="49"/>
      </left>
      <right/>
      <top style="medium">
        <color indexed="49"/>
      </top>
      <bottom style="medium">
        <color indexed="49"/>
      </bottom>
      <diagonal/>
    </border>
    <border>
      <left/>
      <right/>
      <top style="medium">
        <color indexed="49"/>
      </top>
      <bottom style="medium">
        <color indexed="49"/>
      </bottom>
      <diagonal/>
    </border>
    <border>
      <left/>
      <right style="medium">
        <color indexed="49"/>
      </right>
      <top style="medium">
        <color indexed="49"/>
      </top>
      <bottom style="medium">
        <color indexed="49"/>
      </bottom>
      <diagonal/>
    </border>
    <border>
      <left style="thick">
        <color indexed="27"/>
      </left>
      <right style="thick">
        <color indexed="27"/>
      </right>
      <top/>
      <bottom/>
      <diagonal/>
    </border>
    <border>
      <left style="medium">
        <color indexed="49"/>
      </left>
      <right/>
      <top/>
      <bottom/>
      <diagonal/>
    </border>
    <border>
      <left/>
      <right style="medium">
        <color indexed="49"/>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diagonal/>
    </border>
    <border>
      <left/>
      <right/>
      <top/>
      <bottom style="medium">
        <color indexed="64"/>
      </bottom>
      <diagonal/>
    </border>
  </borders>
  <cellStyleXfs count="10">
    <xf numFmtId="0" fontId="0" fillId="0" borderId="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9" fontId="1" fillId="0" borderId="0" applyFill="0" applyBorder="0" applyAlignment="0" applyProtection="0"/>
    <xf numFmtId="9" fontId="1" fillId="0" borderId="0" applyFill="0" applyBorder="0" applyAlignment="0" applyProtection="0"/>
  </cellStyleXfs>
  <cellXfs count="619">
    <xf numFmtId="0" fontId="0" fillId="0" borderId="0" xfId="0"/>
    <xf numFmtId="0" fontId="4" fillId="0" borderId="0" xfId="0" applyFont="1"/>
    <xf numFmtId="0" fontId="5" fillId="0" borderId="0" xfId="0" applyFont="1"/>
    <xf numFmtId="0" fontId="6"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4" fillId="0" borderId="0" xfId="0" applyFont="1" applyFill="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xf numFmtId="0" fontId="6" fillId="0" borderId="0" xfId="0" applyFont="1"/>
    <xf numFmtId="0" fontId="0" fillId="0" borderId="0" xfId="0" applyBorder="1"/>
    <xf numFmtId="0" fontId="4" fillId="0" borderId="0" xfId="0" applyFont="1" applyAlignment="1">
      <alignment vertical="center"/>
    </xf>
    <xf numFmtId="0" fontId="6" fillId="0" borderId="0" xfId="0" applyFont="1" applyBorder="1" applyAlignment="1">
      <alignment vertical="center"/>
    </xf>
    <xf numFmtId="0" fontId="7" fillId="0" borderId="0" xfId="0" applyFont="1" applyAlignment="1">
      <alignment horizontal="left" vertical="center"/>
    </xf>
    <xf numFmtId="0" fontId="6"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center" vertical="center"/>
    </xf>
    <xf numFmtId="49" fontId="9" fillId="2" borderId="2" xfId="0" applyNumberFormat="1" applyFont="1" applyFill="1" applyBorder="1" applyAlignment="1">
      <alignment horizontal="center" vertical="center" wrapText="1"/>
    </xf>
    <xf numFmtId="0" fontId="0" fillId="0" borderId="0" xfId="0" applyAlignment="1">
      <alignment horizontal="left" vertical="center"/>
    </xf>
    <xf numFmtId="0" fontId="2" fillId="0" borderId="0" xfId="4" applyFont="1" applyFill="1" applyBorder="1" applyAlignment="1" applyProtection="1">
      <alignment horizontal="right"/>
    </xf>
    <xf numFmtId="0" fontId="11" fillId="0" borderId="0" xfId="0" applyFont="1" applyBorder="1" applyAlignment="1" applyProtection="1">
      <alignment wrapText="1"/>
    </xf>
    <xf numFmtId="0" fontId="12" fillId="0" borderId="0" xfId="0" applyFont="1" applyBorder="1" applyAlignment="1" applyProtection="1">
      <alignment wrapText="1"/>
    </xf>
    <xf numFmtId="0" fontId="13" fillId="0" borderId="0" xfId="0" applyFont="1"/>
    <xf numFmtId="0" fontId="14" fillId="0" borderId="0" xfId="0" applyFont="1"/>
    <xf numFmtId="0" fontId="15" fillId="0" borderId="0" xfId="0" applyFont="1"/>
    <xf numFmtId="0" fontId="0" fillId="0" borderId="2" xfId="0" applyBorder="1"/>
    <xf numFmtId="0" fontId="0" fillId="0" borderId="0" xfId="0" applyFill="1" applyBorder="1" applyAlignment="1">
      <alignment horizontal="center"/>
    </xf>
    <xf numFmtId="0" fontId="0" fillId="0" borderId="0" xfId="0" applyFill="1" applyBorder="1"/>
    <xf numFmtId="0" fontId="16" fillId="3" borderId="0" xfId="0" applyFont="1" applyFill="1" applyBorder="1" applyAlignment="1" applyProtection="1">
      <alignment horizontal="center" vertical="center" wrapText="1"/>
      <protection locked="0"/>
    </xf>
    <xf numFmtId="0" fontId="0" fillId="0" borderId="0" xfId="0" applyFill="1" applyBorder="1" applyAlignment="1"/>
    <xf numFmtId="0" fontId="0" fillId="0" borderId="0" xfId="0" applyFill="1" applyAlignment="1"/>
    <xf numFmtId="0" fontId="15" fillId="0" borderId="0" xfId="0" applyFont="1" applyAlignment="1">
      <alignment vertical="top"/>
    </xf>
    <xf numFmtId="0" fontId="0" fillId="0" borderId="0" xfId="0" applyFill="1" applyAlignment="1">
      <alignment horizontal="center"/>
    </xf>
    <xf numFmtId="0" fontId="14" fillId="0" borderId="0" xfId="0" applyFont="1" applyAlignment="1">
      <alignment vertical="top"/>
    </xf>
    <xf numFmtId="0" fontId="18" fillId="0" borderId="0" xfId="0" applyFont="1" applyAlignment="1">
      <alignment vertical="top"/>
    </xf>
    <xf numFmtId="0" fontId="0" fillId="0" borderId="0" xfId="0" applyAlignment="1">
      <alignment vertical="top"/>
    </xf>
    <xf numFmtId="0" fontId="19" fillId="4" borderId="0" xfId="4" applyFont="1" applyFill="1" applyBorder="1" applyAlignment="1" applyProtection="1">
      <alignment horizontal="center" vertical="center" wrapText="1"/>
    </xf>
    <xf numFmtId="0" fontId="2" fillId="0" borderId="0" xfId="4" applyFont="1" applyFill="1" applyBorder="1" applyAlignment="1" applyProtection="1">
      <alignment horizontal="left"/>
    </xf>
    <xf numFmtId="0" fontId="2" fillId="0" borderId="0" xfId="4" applyFill="1" applyBorder="1" applyAlignment="1" applyProtection="1"/>
    <xf numFmtId="0" fontId="20" fillId="0" borderId="0" xfId="0" applyFont="1"/>
    <xf numFmtId="0" fontId="18" fillId="0" borderId="0" xfId="0" applyFont="1"/>
    <xf numFmtId="0" fontId="21" fillId="0" borderId="0" xfId="0" applyFont="1"/>
    <xf numFmtId="0" fontId="0" fillId="0" borderId="3" xfId="0" applyBorder="1"/>
    <xf numFmtId="0" fontId="0" fillId="0" borderId="4" xfId="0" applyBorder="1"/>
    <xf numFmtId="3" fontId="14" fillId="0" borderId="0" xfId="0" applyNumberFormat="1" applyFont="1" applyFill="1" applyBorder="1" applyAlignment="1" applyProtection="1">
      <alignment horizontal="center" vertical="center" wrapText="1"/>
      <protection hidden="1"/>
    </xf>
    <xf numFmtId="3" fontId="5" fillId="0" borderId="0" xfId="0" applyNumberFormat="1" applyFont="1" applyFill="1" applyBorder="1" applyAlignment="1" applyProtection="1">
      <alignment horizontal="center" vertical="center" wrapText="1"/>
      <protection locked="0"/>
    </xf>
    <xf numFmtId="9" fontId="24" fillId="0" borderId="0" xfId="0" applyNumberFormat="1" applyFont="1" applyFill="1" applyBorder="1" applyAlignment="1" applyProtection="1">
      <alignment horizontal="center" vertical="center" wrapText="1"/>
      <protection hidden="1"/>
    </xf>
    <xf numFmtId="3" fontId="9" fillId="2" borderId="5" xfId="0" applyNumberFormat="1" applyFont="1" applyFill="1" applyBorder="1" applyAlignment="1" applyProtection="1">
      <alignment vertical="center" wrapText="1"/>
      <protection hidden="1"/>
    </xf>
    <xf numFmtId="49" fontId="0" fillId="0" borderId="0" xfId="0" applyNumberFormat="1"/>
    <xf numFmtId="3" fontId="0" fillId="0" borderId="0" xfId="0" applyNumberFormat="1"/>
    <xf numFmtId="0" fontId="0" fillId="5" borderId="0" xfId="0" applyFont="1" applyFill="1"/>
    <xf numFmtId="0" fontId="6" fillId="0" borderId="0" xfId="0" applyFont="1" applyAlignment="1">
      <alignment horizontal="left"/>
    </xf>
    <xf numFmtId="0" fontId="0" fillId="0" borderId="0" xfId="0" applyFill="1"/>
    <xf numFmtId="3" fontId="9" fillId="2" borderId="5" xfId="0" applyNumberFormat="1" applyFont="1" applyFill="1" applyBorder="1" applyAlignment="1" applyProtection="1">
      <alignment horizontal="left" vertical="center" wrapText="1"/>
      <protection hidden="1"/>
    </xf>
    <xf numFmtId="3" fontId="9" fillId="0" borderId="5" xfId="0" applyNumberFormat="1" applyFont="1" applyBorder="1" applyAlignment="1" applyProtection="1">
      <alignment horizontal="left" vertical="center" wrapText="1"/>
      <protection hidden="1"/>
    </xf>
    <xf numFmtId="0" fontId="0" fillId="0" borderId="0" xfId="0" applyAlignment="1"/>
    <xf numFmtId="3" fontId="9" fillId="0" borderId="0" xfId="0" applyNumberFormat="1" applyFont="1" applyFill="1" applyBorder="1" applyAlignment="1">
      <alignment vertical="center" wrapText="1"/>
    </xf>
    <xf numFmtId="166" fontId="27" fillId="0" borderId="6" xfId="0" applyNumberFormat="1" applyFont="1" applyFill="1" applyBorder="1" applyAlignment="1" applyProtection="1">
      <alignment horizontal="right" vertical="center" wrapText="1"/>
      <protection hidden="1"/>
    </xf>
    <xf numFmtId="166" fontId="27" fillId="3" borderId="6" xfId="0" applyNumberFormat="1" applyFont="1" applyFill="1" applyBorder="1" applyAlignment="1" applyProtection="1">
      <alignment horizontal="right" vertical="center" wrapText="1"/>
      <protection locked="0"/>
    </xf>
    <xf numFmtId="3" fontId="27" fillId="0" borderId="6" xfId="0" applyNumberFormat="1" applyFont="1" applyFill="1" applyBorder="1" applyAlignment="1" applyProtection="1">
      <alignment horizontal="center" vertical="center" wrapText="1"/>
      <protection hidden="1"/>
    </xf>
    <xf numFmtId="167" fontId="27" fillId="0" borderId="6" xfId="0" applyNumberFormat="1" applyFont="1" applyFill="1" applyBorder="1" applyAlignment="1" applyProtection="1">
      <alignment horizontal="center" vertical="center" wrapText="1"/>
      <protection hidden="1"/>
    </xf>
    <xf numFmtId="166" fontId="9" fillId="0" borderId="7" xfId="0" applyNumberFormat="1" applyFont="1" applyFill="1" applyBorder="1" applyAlignment="1" applyProtection="1">
      <alignment horizontal="right" vertical="center" wrapText="1"/>
      <protection hidden="1"/>
    </xf>
    <xf numFmtId="166" fontId="27" fillId="0" borderId="6" xfId="0" applyNumberFormat="1" applyFont="1" applyFill="1" applyBorder="1" applyAlignment="1" applyProtection="1">
      <alignment horizontal="center" vertical="center" wrapText="1"/>
      <protection hidden="1"/>
    </xf>
    <xf numFmtId="3" fontId="9" fillId="0" borderId="8" xfId="0" applyNumberFormat="1" applyFont="1" applyBorder="1" applyAlignment="1">
      <alignment vertical="center" wrapText="1"/>
    </xf>
    <xf numFmtId="3" fontId="9" fillId="0" borderId="5" xfId="0" applyNumberFormat="1" applyFont="1" applyBorder="1" applyAlignment="1">
      <alignment vertical="center" wrapText="1"/>
    </xf>
    <xf numFmtId="3" fontId="27" fillId="0" borderId="5" xfId="0" applyNumberFormat="1" applyFont="1" applyFill="1" applyBorder="1" applyAlignment="1">
      <alignment vertical="center" wrapText="1"/>
    </xf>
    <xf numFmtId="3" fontId="29" fillId="0" borderId="0" xfId="0" applyNumberFormat="1" applyFont="1" applyBorder="1" applyAlignment="1">
      <alignment horizontal="center" vertical="center" wrapText="1"/>
    </xf>
    <xf numFmtId="166" fontId="29" fillId="0" borderId="0" xfId="0" applyNumberFormat="1" applyFont="1" applyBorder="1" applyAlignment="1">
      <alignment horizontal="center" vertical="center" wrapText="1"/>
    </xf>
    <xf numFmtId="3" fontId="0" fillId="0" borderId="6" xfId="0" applyNumberFormat="1" applyFill="1" applyBorder="1" applyAlignment="1" applyProtection="1">
      <alignment horizontal="center"/>
      <protection hidden="1"/>
    </xf>
    <xf numFmtId="0" fontId="0" fillId="0" borderId="0" xfId="0" applyProtection="1">
      <protection hidden="1"/>
    </xf>
    <xf numFmtId="10" fontId="14" fillId="0" borderId="6" xfId="7" applyNumberFormat="1" applyFont="1" applyFill="1" applyBorder="1" applyAlignment="1" applyProtection="1">
      <alignment horizontal="center"/>
      <protection hidden="1"/>
    </xf>
    <xf numFmtId="0" fontId="0" fillId="0" borderId="0" xfId="0" applyFill="1" applyBorder="1" applyProtection="1">
      <protection hidden="1"/>
    </xf>
    <xf numFmtId="0" fontId="14" fillId="6" borderId="7" xfId="0" applyFont="1" applyFill="1" applyBorder="1" applyAlignment="1" applyProtection="1">
      <alignment horizontal="center"/>
      <protection hidden="1"/>
    </xf>
    <xf numFmtId="9" fontId="31" fillId="5" borderId="0" xfId="0" applyNumberFormat="1" applyFont="1" applyFill="1" applyProtection="1">
      <protection hidden="1"/>
    </xf>
    <xf numFmtId="9" fontId="31" fillId="0" borderId="0" xfId="0" applyNumberFormat="1" applyFont="1" applyFill="1" applyProtection="1">
      <protection hidden="1"/>
    </xf>
    <xf numFmtId="0" fontId="14" fillId="6" borderId="9" xfId="0" applyFont="1" applyFill="1" applyBorder="1" applyAlignment="1" applyProtection="1">
      <alignment horizontal="center"/>
      <protection hidden="1"/>
    </xf>
    <xf numFmtId="0" fontId="5" fillId="6" borderId="10" xfId="0" applyFont="1" applyFill="1" applyBorder="1" applyAlignment="1" applyProtection="1">
      <alignment horizontal="center"/>
      <protection hidden="1"/>
    </xf>
    <xf numFmtId="0" fontId="5" fillId="6" borderId="6" xfId="0" applyFont="1" applyFill="1" applyBorder="1" applyAlignment="1" applyProtection="1">
      <alignment horizontal="center"/>
      <protection hidden="1"/>
    </xf>
    <xf numFmtId="10" fontId="31" fillId="0" borderId="0" xfId="0" applyNumberFormat="1" applyFont="1" applyFill="1" applyProtection="1">
      <protection hidden="1"/>
    </xf>
    <xf numFmtId="10" fontId="31" fillId="0" borderId="0" xfId="7" applyNumberFormat="1" applyFont="1" applyFill="1" applyBorder="1" applyAlignment="1" applyProtection="1">
      <protection hidden="1"/>
    </xf>
    <xf numFmtId="0" fontId="14" fillId="6" borderId="6" xfId="0" applyFont="1" applyFill="1" applyBorder="1" applyAlignment="1" applyProtection="1">
      <alignment horizontal="center"/>
      <protection hidden="1"/>
    </xf>
    <xf numFmtId="0" fontId="31" fillId="0" borderId="0" xfId="0" applyFont="1" applyFill="1" applyProtection="1">
      <protection hidden="1"/>
    </xf>
    <xf numFmtId="0" fontId="14"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0" fillId="0" borderId="0" xfId="0" applyAlignment="1">
      <alignment horizontal="center" vertical="center" wrapText="1"/>
    </xf>
    <xf numFmtId="0" fontId="16" fillId="7" borderId="0" xfId="0" applyFont="1" applyFill="1" applyBorder="1" applyAlignment="1" applyProtection="1">
      <alignment horizontal="center" vertical="center"/>
      <protection hidden="1"/>
    </xf>
    <xf numFmtId="0" fontId="3" fillId="7" borderId="0" xfId="0" applyFont="1" applyFill="1" applyBorder="1" applyAlignment="1" applyProtection="1">
      <alignment vertical="center"/>
      <protection hidden="1"/>
    </xf>
    <xf numFmtId="0" fontId="31" fillId="0" borderId="0" xfId="0" applyFont="1" applyProtection="1">
      <protection hidden="1"/>
    </xf>
    <xf numFmtId="0" fontId="32" fillId="0" borderId="0" xfId="0" applyFont="1" applyFill="1"/>
    <xf numFmtId="0" fontId="33" fillId="0" borderId="0" xfId="0" applyFont="1" applyFill="1" applyAlignment="1">
      <alignment horizontal="center"/>
    </xf>
    <xf numFmtId="0" fontId="3" fillId="0" borderId="0" xfId="0" applyFont="1" applyFill="1" applyAlignment="1">
      <alignment horizontal="center" vertical="center" wrapText="1"/>
    </xf>
    <xf numFmtId="0" fontId="14" fillId="0" borderId="0" xfId="0" applyFont="1" applyFill="1" applyProtection="1">
      <protection hidden="1"/>
    </xf>
    <xf numFmtId="3" fontId="14" fillId="0" borderId="6" xfId="7" applyNumberFormat="1" applyFont="1" applyFill="1" applyBorder="1" applyAlignment="1" applyProtection="1">
      <alignment horizontal="center"/>
      <protection hidden="1"/>
    </xf>
    <xf numFmtId="3" fontId="14" fillId="0" borderId="0" xfId="7" applyNumberFormat="1" applyFont="1" applyFill="1" applyBorder="1" applyAlignment="1" applyProtection="1">
      <alignment horizontal="center"/>
      <protection hidden="1"/>
    </xf>
    <xf numFmtId="9" fontId="31" fillId="0" borderId="0" xfId="0" applyNumberFormat="1" applyFont="1" applyProtection="1">
      <protection hidden="1"/>
    </xf>
    <xf numFmtId="3" fontId="14" fillId="6" borderId="10" xfId="0" applyNumberFormat="1" applyFont="1" applyFill="1" applyBorder="1" applyAlignment="1" applyProtection="1">
      <alignment horizontal="center"/>
      <protection hidden="1"/>
    </xf>
    <xf numFmtId="1" fontId="31" fillId="0" borderId="0" xfId="7" applyNumberFormat="1" applyFont="1" applyFill="1" applyBorder="1" applyAlignment="1" applyProtection="1">
      <protection hidden="1"/>
    </xf>
    <xf numFmtId="0" fontId="0" fillId="6" borderId="6" xfId="0" applyFill="1" applyBorder="1" applyAlignment="1" applyProtection="1">
      <alignment horizontal="center"/>
      <protection hidden="1"/>
    </xf>
    <xf numFmtId="0" fontId="0" fillId="0" borderId="0" xfId="0" applyAlignment="1" applyProtection="1">
      <alignment horizontal="center"/>
      <protection hidden="1"/>
    </xf>
    <xf numFmtId="0" fontId="4" fillId="0" borderId="0" xfId="0" applyFont="1" applyAlignment="1" applyProtection="1">
      <alignment vertical="center" wrapText="1"/>
      <protection hidden="1"/>
    </xf>
    <xf numFmtId="0" fontId="4" fillId="0" borderId="0" xfId="0" applyFont="1" applyAlignment="1">
      <alignment vertical="center" wrapText="1"/>
    </xf>
    <xf numFmtId="0" fontId="4" fillId="0" borderId="0" xfId="0" applyFont="1" applyFill="1" applyAlignment="1" applyProtection="1">
      <alignment vertical="center" wrapText="1"/>
      <protection hidden="1"/>
    </xf>
    <xf numFmtId="0" fontId="4" fillId="0" borderId="0" xfId="0" applyFont="1" applyFill="1" applyAlignment="1">
      <alignment vertical="center" wrapText="1"/>
    </xf>
    <xf numFmtId="3" fontId="3" fillId="0" borderId="0" xfId="0" applyNumberFormat="1" applyFont="1" applyFill="1" applyBorder="1" applyAlignment="1" applyProtection="1">
      <alignment horizontal="right" vertical="center" wrapText="1"/>
      <protection hidden="1"/>
    </xf>
    <xf numFmtId="3" fontId="28" fillId="0" borderId="0" xfId="0" applyNumberFormat="1" applyFont="1" applyFill="1" applyBorder="1" applyAlignment="1" applyProtection="1">
      <alignment vertical="center" wrapText="1"/>
      <protection hidden="1"/>
    </xf>
    <xf numFmtId="0" fontId="0" fillId="0" borderId="0" xfId="0" applyFill="1" applyProtection="1">
      <protection hidden="1"/>
    </xf>
    <xf numFmtId="0" fontId="3" fillId="7" borderId="0" xfId="0" applyFont="1" applyFill="1" applyBorder="1" applyAlignment="1" applyProtection="1">
      <alignment horizontal="left" vertical="center"/>
      <protection hidden="1"/>
    </xf>
    <xf numFmtId="0" fontId="27" fillId="0" borderId="0" xfId="0" applyFont="1"/>
    <xf numFmtId="0" fontId="9" fillId="0" borderId="0" xfId="0" applyFont="1" applyAlignment="1">
      <alignment vertical="top"/>
    </xf>
    <xf numFmtId="0" fontId="14" fillId="0" borderId="6" xfId="0" applyFont="1" applyFill="1" applyBorder="1" applyAlignment="1">
      <alignment horizontal="center"/>
    </xf>
    <xf numFmtId="3" fontId="14" fillId="3" borderId="6" xfId="0" applyNumberFormat="1" applyFont="1" applyFill="1" applyBorder="1" applyAlignment="1" applyProtection="1">
      <alignment horizontal="center"/>
      <protection locked="0"/>
    </xf>
    <xf numFmtId="3" fontId="14" fillId="3" borderId="6" xfId="7" applyNumberFormat="1" applyFont="1" applyFill="1" applyBorder="1" applyAlignment="1" applyProtection="1">
      <alignment horizontal="center"/>
      <protection locked="0" hidden="1"/>
    </xf>
    <xf numFmtId="0" fontId="14" fillId="3" borderId="6" xfId="0" applyFont="1" applyFill="1" applyBorder="1" applyAlignment="1" applyProtection="1">
      <alignment horizontal="center"/>
      <protection locked="0"/>
    </xf>
    <xf numFmtId="3" fontId="14" fillId="0" borderId="6" xfId="0" applyNumberFormat="1" applyFont="1" applyBorder="1" applyAlignment="1" applyProtection="1">
      <alignment horizontal="center"/>
      <protection hidden="1"/>
    </xf>
    <xf numFmtId="0" fontId="14" fillId="0" borderId="0" xfId="0" applyFont="1" applyFill="1" applyBorder="1" applyAlignment="1">
      <alignment horizontal="center"/>
    </xf>
    <xf numFmtId="0" fontId="34" fillId="0" borderId="0" xfId="0" applyFont="1" applyBorder="1" applyAlignment="1">
      <alignment horizontal="left" vertical="center" wrapText="1"/>
    </xf>
    <xf numFmtId="0" fontId="5" fillId="6" borderId="6" xfId="0" applyFont="1" applyFill="1" applyBorder="1" applyAlignment="1">
      <alignment horizontal="center"/>
    </xf>
    <xf numFmtId="49" fontId="35" fillId="2" borderId="6" xfId="0" applyNumberFormat="1" applyFont="1" applyFill="1" applyBorder="1" applyAlignment="1">
      <alignment horizontal="center" vertical="center" wrapText="1"/>
    </xf>
    <xf numFmtId="0" fontId="4" fillId="5" borderId="0" xfId="0" applyFont="1" applyFill="1" applyBorder="1" applyAlignment="1">
      <alignment vertical="center" wrapText="1"/>
    </xf>
    <xf numFmtId="0" fontId="14" fillId="4" borderId="6" xfId="0" applyFont="1" applyFill="1" applyBorder="1" applyAlignment="1">
      <alignment horizontal="center" vertical="center" wrapText="1"/>
    </xf>
    <xf numFmtId="0" fontId="35" fillId="0" borderId="0" xfId="0" applyFont="1" applyAlignment="1">
      <alignment horizontal="center" vertical="center" wrapText="1"/>
    </xf>
    <xf numFmtId="2" fontId="6" fillId="8" borderId="11"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horizontal="center" vertical="center" wrapText="1"/>
    </xf>
    <xf numFmtId="3" fontId="16" fillId="7" borderId="0" xfId="0" applyNumberFormat="1" applyFont="1" applyFill="1" applyBorder="1" applyAlignment="1" applyProtection="1">
      <alignment horizontal="center" vertical="center" wrapText="1"/>
      <protection hidden="1"/>
    </xf>
    <xf numFmtId="0" fontId="3" fillId="7" borderId="0" xfId="0" applyFont="1" applyFill="1" applyBorder="1" applyAlignment="1">
      <alignment horizontal="left" vertical="center"/>
    </xf>
    <xf numFmtId="3" fontId="3" fillId="0" borderId="0" xfId="0" applyNumberFormat="1" applyFont="1" applyFill="1" applyBorder="1" applyAlignment="1">
      <alignment vertical="center" wrapText="1"/>
    </xf>
    <xf numFmtId="0" fontId="36" fillId="0" borderId="0" xfId="0" applyFont="1" applyFill="1"/>
    <xf numFmtId="3" fontId="5" fillId="0" borderId="6" xfId="0" applyNumberFormat="1" applyFont="1" applyFill="1" applyBorder="1" applyAlignment="1" applyProtection="1">
      <alignment horizontal="center"/>
      <protection hidden="1"/>
    </xf>
    <xf numFmtId="1" fontId="5" fillId="0" borderId="6" xfId="0" applyNumberFormat="1" applyFont="1" applyBorder="1" applyAlignment="1" applyProtection="1">
      <alignment horizontal="center"/>
      <protection hidden="1"/>
    </xf>
    <xf numFmtId="0" fontId="3" fillId="7" borderId="0" xfId="0" applyFont="1" applyFill="1" applyBorder="1" applyAlignment="1">
      <alignment vertical="center"/>
    </xf>
    <xf numFmtId="0" fontId="9" fillId="0" borderId="0" xfId="0" applyFont="1" applyAlignment="1">
      <alignment vertical="top" wrapText="1"/>
    </xf>
    <xf numFmtId="49" fontId="15" fillId="0" borderId="0" xfId="0" applyNumberFormat="1" applyFont="1" applyFill="1" applyBorder="1" applyAlignment="1">
      <alignment horizontal="center" vertical="center" wrapText="1"/>
    </xf>
    <xf numFmtId="0" fontId="31" fillId="0" borderId="0" xfId="0" applyFont="1"/>
    <xf numFmtId="0" fontId="9" fillId="0" borderId="0" xfId="0" applyFont="1" applyFill="1" applyAlignment="1">
      <alignment vertical="top" wrapText="1"/>
    </xf>
    <xf numFmtId="0" fontId="14" fillId="0" borderId="0" xfId="0" applyFont="1" applyBorder="1" applyAlignment="1"/>
    <xf numFmtId="0" fontId="14" fillId="0" borderId="0" xfId="0" applyFont="1" applyBorder="1" applyAlignment="1" applyProtection="1">
      <alignment horizontal="right"/>
      <protection hidden="1"/>
    </xf>
    <xf numFmtId="1" fontId="14" fillId="0" borderId="0" xfId="0" applyNumberFormat="1" applyFont="1" applyFill="1" applyBorder="1" applyAlignment="1" applyProtection="1">
      <alignment horizontal="center"/>
      <protection locked="0"/>
    </xf>
    <xf numFmtId="0" fontId="14" fillId="0" borderId="0" xfId="0" applyFont="1" applyProtection="1">
      <protection hidden="1"/>
    </xf>
    <xf numFmtId="0" fontId="0" fillId="0" borderId="0" xfId="0" applyFont="1" applyBorder="1" applyProtection="1">
      <protection hidden="1"/>
    </xf>
    <xf numFmtId="49" fontId="15" fillId="0" borderId="0" xfId="0" applyNumberFormat="1" applyFont="1" applyFill="1" applyBorder="1" applyAlignment="1">
      <alignment vertical="center" wrapText="1"/>
    </xf>
    <xf numFmtId="0" fontId="0" fillId="0" borderId="0" xfId="0" applyAlignment="1">
      <alignment wrapText="1"/>
    </xf>
    <xf numFmtId="0" fontId="31" fillId="0" borderId="0" xfId="0" applyFont="1" applyFill="1" applyBorder="1" applyProtection="1">
      <protection hidden="1"/>
    </xf>
    <xf numFmtId="0" fontId="39" fillId="0" borderId="0" xfId="0" applyFont="1" applyFill="1" applyBorder="1" applyAlignment="1" applyProtection="1">
      <alignment horizontal="center"/>
      <protection hidden="1"/>
    </xf>
    <xf numFmtId="0" fontId="3" fillId="7" borderId="0" xfId="0" applyFont="1" applyFill="1" applyBorder="1" applyAlignment="1">
      <alignment horizontal="right" vertical="center" wrapText="1"/>
    </xf>
    <xf numFmtId="0" fontId="3" fillId="7" borderId="0" xfId="0" applyFont="1" applyFill="1" applyBorder="1" applyAlignment="1">
      <alignment horizontal="right" vertical="center"/>
    </xf>
    <xf numFmtId="3" fontId="16" fillId="7" borderId="0" xfId="0" applyNumberFormat="1" applyFont="1" applyFill="1" applyBorder="1" applyAlignment="1" applyProtection="1">
      <alignment horizontal="center" vertical="center"/>
      <protection hidden="1"/>
    </xf>
    <xf numFmtId="0" fontId="0" fillId="0" borderId="0" xfId="0" applyFill="1" applyBorder="1" applyAlignment="1">
      <alignment vertical="center"/>
    </xf>
    <xf numFmtId="0" fontId="14" fillId="0" borderId="0" xfId="0" applyFont="1" applyFill="1"/>
    <xf numFmtId="0" fontId="9" fillId="0" borderId="0" xfId="0" applyFont="1"/>
    <xf numFmtId="0" fontId="5" fillId="0" borderId="0" xfId="0" applyFont="1" applyFill="1"/>
    <xf numFmtId="0" fontId="0" fillId="0" borderId="0" xfId="0" applyBorder="1" applyAlignment="1"/>
    <xf numFmtId="0" fontId="0" fillId="0" borderId="0" xfId="0" applyBorder="1" applyAlignment="1">
      <alignment wrapText="1"/>
    </xf>
    <xf numFmtId="0" fontId="14" fillId="6" borderId="12" xfId="0" applyFont="1" applyFill="1" applyBorder="1"/>
    <xf numFmtId="0" fontId="14" fillId="6" borderId="12" xfId="0" applyFont="1" applyFill="1" applyBorder="1" applyAlignment="1">
      <alignment horizontal="center" wrapText="1"/>
    </xf>
    <xf numFmtId="0" fontId="14" fillId="6" borderId="13" xfId="0" applyFont="1" applyFill="1" applyBorder="1" applyAlignment="1">
      <alignment horizontal="center" wrapText="1"/>
    </xf>
    <xf numFmtId="0" fontId="14" fillId="6" borderId="14" xfId="0" applyFont="1" applyFill="1" applyBorder="1" applyAlignment="1">
      <alignment horizontal="center" wrapText="1"/>
    </xf>
    <xf numFmtId="0" fontId="14" fillId="6" borderId="15" xfId="0" applyFont="1" applyFill="1" applyBorder="1" applyAlignment="1">
      <alignment horizontal="center" wrapText="1"/>
    </xf>
    <xf numFmtId="0" fontId="0" fillId="6" borderId="9" xfId="0" applyFont="1" applyFill="1" applyBorder="1" applyAlignment="1">
      <alignment horizontal="center" vertical="center" wrapText="1"/>
    </xf>
    <xf numFmtId="0" fontId="0" fillId="6" borderId="16" xfId="0" applyFont="1" applyFill="1" applyBorder="1" applyAlignment="1">
      <alignment horizontal="center" vertical="center" wrapText="1"/>
    </xf>
    <xf numFmtId="2" fontId="0" fillId="6" borderId="10" xfId="0" applyNumberFormat="1" applyFill="1" applyBorder="1" applyAlignment="1">
      <alignment horizontal="center" vertical="center"/>
    </xf>
    <xf numFmtId="0" fontId="0" fillId="6" borderId="6" xfId="0" applyFill="1" applyBorder="1" applyAlignment="1">
      <alignment horizontal="center" vertical="center"/>
    </xf>
    <xf numFmtId="0" fontId="0" fillId="6" borderId="17" xfId="0" applyFill="1" applyBorder="1" applyAlignment="1">
      <alignment horizontal="center" vertical="center" wrapText="1"/>
    </xf>
    <xf numFmtId="0" fontId="0" fillId="6" borderId="18" xfId="0" applyFont="1" applyFill="1" applyBorder="1" applyAlignment="1">
      <alignment horizontal="center" vertical="center" wrapText="1"/>
    </xf>
    <xf numFmtId="2" fontId="0" fillId="6" borderId="19" xfId="0" applyNumberFormat="1" applyFill="1" applyBorder="1" applyAlignment="1">
      <alignment horizontal="center" vertical="center"/>
    </xf>
    <xf numFmtId="0" fontId="0" fillId="6" borderId="17" xfId="0" applyFill="1" applyBorder="1" applyAlignment="1">
      <alignment horizontal="center" vertical="center"/>
    </xf>
    <xf numFmtId="10" fontId="5" fillId="6" borderId="20" xfId="7" applyNumberFormat="1" applyFont="1" applyFill="1" applyBorder="1" applyAlignment="1" applyProtection="1">
      <alignment horizontal="center" vertical="center"/>
    </xf>
    <xf numFmtId="0" fontId="0" fillId="6" borderId="9" xfId="0" applyFill="1" applyBorder="1" applyAlignment="1">
      <alignment horizontal="center" vertical="center"/>
    </xf>
    <xf numFmtId="9" fontId="0" fillId="6" borderId="17" xfId="0" applyNumberFormat="1" applyFill="1" applyBorder="1" applyAlignment="1">
      <alignment horizontal="center" vertical="center" wrapText="1"/>
    </xf>
    <xf numFmtId="9" fontId="0" fillId="6" borderId="18" xfId="0" applyNumberFormat="1" applyFont="1" applyFill="1" applyBorder="1" applyAlignment="1">
      <alignment horizontal="center" vertical="center" wrapText="1"/>
    </xf>
    <xf numFmtId="0" fontId="5" fillId="6" borderId="19" xfId="7" applyFont="1" applyFill="1" applyBorder="1" applyAlignment="1" applyProtection="1">
      <alignment horizontal="center" vertical="center"/>
    </xf>
    <xf numFmtId="0" fontId="0" fillId="6" borderId="21"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5" fillId="6" borderId="23" xfId="7" applyFont="1" applyFill="1" applyBorder="1" applyAlignment="1" applyProtection="1">
      <alignment horizontal="center" vertical="center"/>
    </xf>
    <xf numFmtId="0" fontId="0" fillId="6" borderId="21" xfId="0" applyFill="1" applyBorder="1" applyAlignment="1">
      <alignment horizontal="center" vertical="center"/>
    </xf>
    <xf numFmtId="0" fontId="0" fillId="6" borderId="24" xfId="0" applyFont="1" applyFill="1" applyBorder="1" applyAlignment="1">
      <alignment horizontal="center" vertical="center" wrapText="1"/>
    </xf>
    <xf numFmtId="9" fontId="0" fillId="6" borderId="24" xfId="0" applyNumberFormat="1" applyFill="1" applyBorder="1" applyAlignment="1">
      <alignment horizontal="center" vertical="center" wrapText="1"/>
    </xf>
    <xf numFmtId="0" fontId="0" fillId="6" borderId="25" xfId="0" applyFont="1" applyFill="1" applyBorder="1" applyAlignment="1">
      <alignment horizontal="center" vertical="center" wrapText="1"/>
    </xf>
    <xf numFmtId="0" fontId="5" fillId="6" borderId="26" xfId="7" applyFont="1" applyFill="1" applyBorder="1" applyAlignment="1" applyProtection="1">
      <alignment horizontal="center" vertical="center"/>
    </xf>
    <xf numFmtId="0" fontId="0" fillId="6" borderId="24" xfId="0" applyFill="1" applyBorder="1" applyAlignment="1">
      <alignment horizontal="center" vertical="center"/>
    </xf>
    <xf numFmtId="0" fontId="16" fillId="7" borderId="0" xfId="0" applyFont="1" applyFill="1" applyAlignment="1" applyProtection="1">
      <alignment horizontal="center" vertical="center"/>
      <protection hidden="1"/>
    </xf>
    <xf numFmtId="0" fontId="6" fillId="0" borderId="0" xfId="0" applyFont="1" applyFill="1" applyBorder="1" applyAlignment="1">
      <alignment horizontal="center" vertical="center" wrapText="1"/>
    </xf>
    <xf numFmtId="0" fontId="14" fillId="0" borderId="27" xfId="0" applyFont="1" applyBorder="1" applyAlignment="1">
      <alignment horizontal="left" vertical="center" wrapText="1"/>
    </xf>
    <xf numFmtId="1" fontId="8" fillId="3" borderId="6" xfId="0" applyNumberFormat="1" applyFont="1" applyFill="1" applyBorder="1" applyAlignment="1" applyProtection="1">
      <alignment horizontal="center" vertical="center" wrapText="1"/>
      <protection locked="0"/>
    </xf>
    <xf numFmtId="1" fontId="41" fillId="0" borderId="0" xfId="0" applyNumberFormat="1" applyFont="1" applyBorder="1" applyAlignment="1">
      <alignment horizontal="center" vertical="center" wrapText="1"/>
    </xf>
    <xf numFmtId="0" fontId="14" fillId="0" borderId="6" xfId="0" applyFont="1" applyBorder="1" applyAlignment="1">
      <alignment horizontal="left" vertical="center" wrapText="1"/>
    </xf>
    <xf numFmtId="0" fontId="5" fillId="0" borderId="6" xfId="0" applyFont="1" applyBorder="1" applyAlignment="1">
      <alignment horizontal="left" vertical="center" wrapText="1"/>
    </xf>
    <xf numFmtId="1" fontId="42" fillId="0" borderId="0" xfId="0" applyNumberFormat="1" applyFont="1" applyBorder="1" applyAlignment="1">
      <alignment horizontal="center" vertical="center" wrapText="1"/>
    </xf>
    <xf numFmtId="0" fontId="14" fillId="0" borderId="6" xfId="0" applyFont="1" applyFill="1" applyBorder="1" applyAlignment="1">
      <alignment horizontal="left" vertical="center" wrapText="1"/>
    </xf>
    <xf numFmtId="0" fontId="44" fillId="0" borderId="0" xfId="0" applyFont="1" applyBorder="1" applyAlignment="1">
      <alignment horizontal="center" vertical="center"/>
    </xf>
    <xf numFmtId="0" fontId="45" fillId="0" borderId="0"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6" fillId="0" borderId="0" xfId="0" applyFont="1" applyBorder="1" applyAlignment="1">
      <alignment horizontal="center" vertical="center" wrapText="1"/>
    </xf>
    <xf numFmtId="0" fontId="47" fillId="0" borderId="0" xfId="0" applyFont="1"/>
    <xf numFmtId="20" fontId="5" fillId="0" borderId="6" xfId="0" applyNumberFormat="1" applyFont="1" applyFill="1" applyBorder="1" applyAlignment="1">
      <alignment horizontal="left" vertical="center" wrapText="1"/>
    </xf>
    <xf numFmtId="0" fontId="5" fillId="0" borderId="6" xfId="0" applyFont="1" applyFill="1" applyBorder="1" applyAlignment="1">
      <alignment horizontal="left" vertical="center" wrapText="1"/>
    </xf>
    <xf numFmtId="0" fontId="48" fillId="0" borderId="0" xfId="0" applyFont="1" applyAlignment="1">
      <alignment horizontal="left" vertical="center"/>
    </xf>
    <xf numFmtId="0" fontId="47" fillId="0" borderId="0" xfId="0" applyFont="1" applyBorder="1" applyAlignment="1">
      <alignment vertical="center"/>
    </xf>
    <xf numFmtId="0" fontId="4" fillId="0" borderId="0" xfId="0" applyFont="1" applyBorder="1" applyAlignment="1">
      <alignment vertical="center"/>
    </xf>
    <xf numFmtId="49" fontId="4" fillId="0" borderId="0" xfId="0" applyNumberFormat="1" applyFont="1" applyFill="1" applyBorder="1" applyAlignment="1">
      <alignment horizontal="center" vertical="center" wrapText="1"/>
    </xf>
    <xf numFmtId="49" fontId="44" fillId="0" borderId="0"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3" fontId="14" fillId="3" borderId="6" xfId="7" applyNumberFormat="1" applyFont="1" applyFill="1" applyBorder="1" applyAlignment="1" applyProtection="1">
      <alignment horizontal="center"/>
      <protection locked="0"/>
    </xf>
    <xf numFmtId="168" fontId="14" fillId="0" borderId="6" xfId="0" applyNumberFormat="1" applyFont="1" applyFill="1" applyBorder="1" applyAlignment="1" applyProtection="1">
      <alignment horizontal="center" vertical="center"/>
      <protection hidden="1"/>
    </xf>
    <xf numFmtId="0" fontId="49" fillId="5" borderId="0" xfId="0" applyFont="1" applyFill="1"/>
    <xf numFmtId="0" fontId="14" fillId="0" borderId="0" xfId="0" applyFont="1" applyFill="1" applyBorder="1" applyAlignment="1"/>
    <xf numFmtId="0" fontId="18" fillId="0" borderId="0" xfId="0" applyFont="1" applyFill="1" applyBorder="1" applyAlignment="1">
      <alignment vertical="center" wrapText="1"/>
    </xf>
    <xf numFmtId="0" fontId="14" fillId="6" borderId="6" xfId="0" applyFont="1" applyFill="1" applyBorder="1"/>
    <xf numFmtId="49" fontId="6" fillId="6" borderId="6" xfId="0" applyNumberFormat="1" applyFont="1" applyFill="1" applyBorder="1" applyAlignment="1">
      <alignment horizontal="center" vertical="center" wrapText="1"/>
    </xf>
    <xf numFmtId="3" fontId="14" fillId="6" borderId="6" xfId="0" applyNumberFormat="1" applyFont="1" applyFill="1" applyBorder="1" applyAlignment="1">
      <alignment horizontal="center"/>
    </xf>
    <xf numFmtId="0" fontId="14" fillId="0" borderId="0" xfId="0" applyFont="1" applyBorder="1"/>
    <xf numFmtId="169" fontId="20" fillId="0" borderId="0" xfId="0" applyNumberFormat="1" applyFont="1" applyBorder="1" applyAlignment="1">
      <alignment horizontal="center"/>
    </xf>
    <xf numFmtId="169" fontId="5" fillId="0" borderId="0" xfId="0" applyNumberFormat="1" applyFont="1" applyBorder="1" applyAlignment="1">
      <alignment horizontal="right"/>
    </xf>
    <xf numFmtId="169" fontId="5" fillId="0" borderId="0" xfId="0" applyNumberFormat="1" applyFont="1" applyBorder="1" applyAlignment="1">
      <alignment horizontal="center"/>
    </xf>
    <xf numFmtId="0" fontId="20" fillId="0" borderId="0" xfId="7" applyFont="1" applyFill="1" applyBorder="1" applyAlignment="1" applyProtection="1">
      <alignment horizontal="center"/>
    </xf>
    <xf numFmtId="169" fontId="5" fillId="0" borderId="0" xfId="0" applyNumberFormat="1" applyFont="1" applyBorder="1" applyAlignment="1">
      <alignment horizontal="left"/>
    </xf>
    <xf numFmtId="169" fontId="14" fillId="0" borderId="0" xfId="0" applyNumberFormat="1" applyFont="1" applyFill="1" applyBorder="1" applyAlignment="1">
      <alignment horizontal="right"/>
    </xf>
    <xf numFmtId="0" fontId="3" fillId="7" borderId="0" xfId="0" applyFont="1" applyFill="1" applyAlignment="1">
      <alignment vertical="center"/>
    </xf>
    <xf numFmtId="0" fontId="5" fillId="0" borderId="6" xfId="0" applyFont="1" applyFill="1" applyBorder="1" applyAlignment="1" applyProtection="1">
      <alignment horizontal="left" vertical="center" wrapText="1"/>
      <protection hidden="1"/>
    </xf>
    <xf numFmtId="1" fontId="50" fillId="0" borderId="0" xfId="0" applyNumberFormat="1" applyFont="1" applyBorder="1" applyAlignment="1">
      <alignment horizontal="center" vertical="center" wrapText="1"/>
    </xf>
    <xf numFmtId="0" fontId="14" fillId="0" borderId="6" xfId="0" applyFont="1" applyFill="1" applyBorder="1" applyAlignment="1" applyProtection="1">
      <alignment horizontal="left" vertical="center" wrapText="1"/>
      <protection hidden="1"/>
    </xf>
    <xf numFmtId="0" fontId="12" fillId="0" borderId="6" xfId="0" applyFont="1" applyFill="1" applyBorder="1" applyAlignment="1" applyProtection="1">
      <alignment horizontal="left" vertical="center" wrapText="1"/>
      <protection hidden="1"/>
    </xf>
    <xf numFmtId="0" fontId="51" fillId="0" borderId="6" xfId="0" applyFont="1" applyFill="1" applyBorder="1" applyAlignment="1" applyProtection="1">
      <alignment horizontal="left" vertical="center" wrapText="1"/>
      <protection hidden="1"/>
    </xf>
    <xf numFmtId="0" fontId="8" fillId="0" borderId="0" xfId="0" applyFont="1" applyBorder="1" applyAlignment="1">
      <alignment horizontal="center" vertical="center" wrapText="1"/>
    </xf>
    <xf numFmtId="0" fontId="0" fillId="0" borderId="0" xfId="0" applyAlignment="1">
      <alignment horizontal="center" wrapText="1"/>
    </xf>
    <xf numFmtId="0" fontId="8" fillId="0" borderId="0" xfId="0" applyFont="1"/>
    <xf numFmtId="0" fontId="0" fillId="0" borderId="0" xfId="0" applyAlignment="1">
      <alignment horizontal="center"/>
    </xf>
    <xf numFmtId="10" fontId="14" fillId="0" borderId="0" xfId="7" applyNumberFormat="1" applyFont="1" applyFill="1" applyBorder="1" applyAlignment="1" applyProtection="1">
      <alignment horizontal="center"/>
    </xf>
    <xf numFmtId="10" fontId="14" fillId="0" borderId="0" xfId="7" applyNumberFormat="1" applyFont="1" applyFill="1" applyBorder="1" applyAlignment="1" applyProtection="1"/>
    <xf numFmtId="1" fontId="16" fillId="7" borderId="0" xfId="0" applyNumberFormat="1" applyFont="1" applyFill="1" applyBorder="1" applyAlignment="1" applyProtection="1">
      <alignment horizontal="center"/>
      <protection hidden="1"/>
    </xf>
    <xf numFmtId="0" fontId="3" fillId="7" borderId="0" xfId="0" applyFont="1" applyFill="1" applyBorder="1"/>
    <xf numFmtId="0" fontId="28" fillId="0" borderId="0" xfId="0" applyFont="1"/>
    <xf numFmtId="3" fontId="16" fillId="7" borderId="0" xfId="0" applyNumberFormat="1" applyFont="1" applyFill="1" applyBorder="1" applyAlignment="1" applyProtection="1">
      <alignment horizontal="center"/>
      <protection hidden="1"/>
    </xf>
    <xf numFmtId="10" fontId="16" fillId="7" borderId="0" xfId="7" applyNumberFormat="1" applyFont="1" applyFill="1" applyBorder="1" applyAlignment="1" applyProtection="1">
      <alignment horizontal="center"/>
      <protection hidden="1"/>
    </xf>
    <xf numFmtId="0" fontId="3" fillId="0" borderId="0" xfId="0" applyFont="1" applyFill="1" applyAlignment="1">
      <alignment vertical="center"/>
    </xf>
    <xf numFmtId="0" fontId="5" fillId="0" borderId="6" xfId="0" applyFont="1" applyBorder="1" applyAlignment="1" applyProtection="1">
      <alignment horizontal="left" vertical="center" wrapText="1"/>
      <protection hidden="1"/>
    </xf>
    <xf numFmtId="1" fontId="9" fillId="3" borderId="6" xfId="0" applyNumberFormat="1" applyFont="1" applyFill="1" applyBorder="1" applyAlignment="1" applyProtection="1">
      <alignment horizontal="center" vertical="center" wrapText="1"/>
      <protection locked="0"/>
    </xf>
    <xf numFmtId="0" fontId="14" fillId="0" borderId="6" xfId="0" applyFont="1" applyBorder="1" applyAlignment="1" applyProtection="1">
      <alignment horizontal="left" vertical="center" wrapText="1"/>
      <protection hidden="1"/>
    </xf>
    <xf numFmtId="0" fontId="4" fillId="0" borderId="0" xfId="0" applyFont="1" applyAlignment="1">
      <alignment horizontal="center"/>
    </xf>
    <xf numFmtId="0" fontId="14" fillId="0" borderId="0" xfId="0" applyFont="1" applyAlignment="1">
      <alignment horizontal="center"/>
    </xf>
    <xf numFmtId="0" fontId="9" fillId="0" borderId="0" xfId="0" applyFont="1" applyAlignment="1">
      <alignment wrapText="1"/>
    </xf>
    <xf numFmtId="0" fontId="17" fillId="0" borderId="0" xfId="0" applyFont="1"/>
    <xf numFmtId="3" fontId="9" fillId="3" borderId="6" xfId="0" applyNumberFormat="1" applyFont="1" applyFill="1" applyBorder="1" applyAlignment="1" applyProtection="1">
      <alignment horizontal="center" vertical="center"/>
      <protection locked="0" hidden="1"/>
    </xf>
    <xf numFmtId="3" fontId="3" fillId="7" borderId="0" xfId="0" applyNumberFormat="1" applyFont="1" applyFill="1" applyBorder="1" applyAlignment="1">
      <alignment vertical="center" wrapText="1"/>
    </xf>
    <xf numFmtId="0" fontId="12" fillId="0" borderId="0" xfId="0" applyFont="1" applyAlignment="1">
      <alignment vertical="center"/>
    </xf>
    <xf numFmtId="3" fontId="5" fillId="0" borderId="0" xfId="7" applyNumberFormat="1" applyFont="1" applyFill="1" applyBorder="1" applyAlignment="1" applyProtection="1">
      <alignment horizontal="left" indent="1"/>
    </xf>
    <xf numFmtId="0" fontId="0" fillId="0" borderId="0" xfId="0" applyAlignment="1">
      <alignment horizontal="right"/>
    </xf>
    <xf numFmtId="0" fontId="0" fillId="2" borderId="0" xfId="0" applyFill="1" applyBorder="1" applyProtection="1">
      <protection hidden="1"/>
    </xf>
    <xf numFmtId="0" fontId="0" fillId="0" borderId="28" xfId="0"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29" xfId="0" applyBorder="1" applyProtection="1">
      <protection hidden="1"/>
    </xf>
    <xf numFmtId="0" fontId="0" fillId="4" borderId="28" xfId="0" applyFill="1" applyBorder="1" applyAlignment="1" applyProtection="1">
      <alignment horizontal="center" vertical="center" wrapText="1"/>
      <protection hidden="1"/>
    </xf>
    <xf numFmtId="0" fontId="0" fillId="4" borderId="0" xfId="0" applyFill="1" applyBorder="1" applyAlignment="1" applyProtection="1">
      <alignment horizontal="center" vertical="center" wrapText="1"/>
      <protection hidden="1"/>
    </xf>
    <xf numFmtId="0" fontId="0" fillId="4" borderId="29" xfId="0"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14" fillId="0" borderId="6" xfId="0" applyFont="1" applyFill="1" applyBorder="1" applyAlignment="1" applyProtection="1">
      <alignment horizontal="center" vertical="center" wrapText="1"/>
      <protection hidden="1"/>
    </xf>
    <xf numFmtId="0" fontId="39" fillId="2" borderId="0" xfId="0" applyFont="1" applyFill="1" applyBorder="1" applyAlignment="1" applyProtection="1">
      <alignment horizontal="center" vertical="center" wrapText="1"/>
      <protection hidden="1"/>
    </xf>
    <xf numFmtId="1" fontId="9" fillId="0" borderId="6" xfId="0" applyNumberFormat="1" applyFont="1" applyFill="1" applyBorder="1" applyAlignment="1" applyProtection="1">
      <alignment horizontal="center" vertical="center" wrapText="1"/>
      <protection hidden="1"/>
    </xf>
    <xf numFmtId="10" fontId="9" fillId="0" borderId="6" xfId="0" applyNumberFormat="1" applyFont="1" applyFill="1" applyBorder="1" applyAlignment="1" applyProtection="1">
      <alignment horizontal="center" vertical="center" wrapText="1"/>
      <protection hidden="1"/>
    </xf>
    <xf numFmtId="0" fontId="40" fillId="2" borderId="0"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center" vertical="center" wrapText="1"/>
      <protection hidden="1"/>
    </xf>
    <xf numFmtId="10" fontId="40" fillId="2" borderId="0" xfId="0" applyNumberFormat="1" applyFont="1" applyFill="1" applyBorder="1" applyAlignment="1" applyProtection="1">
      <alignment vertical="center" wrapText="1"/>
      <protection hidden="1"/>
    </xf>
    <xf numFmtId="2" fontId="40" fillId="2" borderId="0" xfId="0" applyNumberFormat="1" applyFont="1" applyFill="1" applyBorder="1" applyAlignment="1" applyProtection="1">
      <alignment vertical="center" wrapText="1"/>
      <protection hidden="1"/>
    </xf>
    <xf numFmtId="3" fontId="3" fillId="2" borderId="0" xfId="0" applyNumberFormat="1" applyFont="1" applyFill="1" applyBorder="1" applyAlignment="1" applyProtection="1">
      <alignment vertical="center" wrapText="1"/>
      <protection hidden="1"/>
    </xf>
    <xf numFmtId="0" fontId="53" fillId="0" borderId="0" xfId="0" applyFont="1" applyAlignment="1">
      <alignment vertical="center"/>
    </xf>
    <xf numFmtId="0" fontId="0" fillId="0" borderId="0" xfId="0" applyAlignment="1">
      <alignment vertical="center"/>
    </xf>
    <xf numFmtId="0" fontId="54" fillId="7" borderId="0" xfId="0" applyFont="1" applyFill="1" applyBorder="1" applyProtection="1">
      <protection hidden="1"/>
    </xf>
    <xf numFmtId="0" fontId="55" fillId="7" borderId="0" xfId="0" applyFont="1" applyFill="1" applyBorder="1" applyAlignment="1" applyProtection="1">
      <alignment horizontal="left" vertical="center"/>
      <protection hidden="1"/>
    </xf>
    <xf numFmtId="0" fontId="54" fillId="7" borderId="0" xfId="0" applyFont="1" applyFill="1" applyBorder="1" applyAlignment="1" applyProtection="1">
      <alignment horizontal="center" vertical="center"/>
      <protection hidden="1"/>
    </xf>
    <xf numFmtId="0" fontId="55" fillId="7" borderId="0" xfId="0" applyFont="1" applyFill="1" applyBorder="1" applyAlignment="1" applyProtection="1">
      <alignment horizontal="right" vertical="center"/>
      <protection hidden="1"/>
    </xf>
    <xf numFmtId="0" fontId="54" fillId="7" borderId="0" xfId="0" applyFont="1" applyFill="1" applyBorder="1" applyAlignment="1" applyProtection="1">
      <alignment vertical="center"/>
      <protection hidden="1"/>
    </xf>
    <xf numFmtId="0" fontId="9" fillId="0" borderId="0" xfId="0" applyFont="1" applyAlignment="1" applyProtection="1">
      <alignment vertical="center"/>
      <protection hidden="1"/>
    </xf>
    <xf numFmtId="0" fontId="28" fillId="0" borderId="0" xfId="0" applyFont="1" applyFill="1" applyAlignment="1" applyProtection="1">
      <alignment horizontal="left" wrapText="1"/>
      <protection hidden="1"/>
    </xf>
    <xf numFmtId="0" fontId="14" fillId="0" borderId="0" xfId="0" applyFont="1" applyFill="1" applyAlignment="1" applyProtection="1">
      <alignment horizontal="left" vertical="center" wrapText="1"/>
      <protection hidden="1"/>
    </xf>
    <xf numFmtId="0" fontId="0" fillId="0" borderId="0" xfId="0" applyAlignment="1" applyProtection="1">
      <alignment horizontal="left" vertical="center" wrapText="1"/>
      <protection hidden="1"/>
    </xf>
    <xf numFmtId="0" fontId="14" fillId="0" borderId="0" xfId="0" applyFont="1" applyAlignment="1" applyProtection="1">
      <alignment horizontal="left" vertical="center"/>
      <protection hidden="1"/>
    </xf>
    <xf numFmtId="3" fontId="9" fillId="0" borderId="6" xfId="0" applyNumberFormat="1" applyFont="1" applyFill="1" applyBorder="1" applyAlignment="1" applyProtection="1">
      <alignment horizontal="center" vertical="center" wrapText="1"/>
      <protection hidden="1"/>
    </xf>
    <xf numFmtId="3" fontId="0" fillId="0" borderId="0" xfId="0" applyNumberFormat="1" applyAlignment="1" applyProtection="1">
      <alignment horizontal="center" vertical="center" wrapText="1"/>
      <protection hidden="1"/>
    </xf>
    <xf numFmtId="0" fontId="14" fillId="0" borderId="8" xfId="0" applyFont="1" applyFill="1" applyBorder="1" applyAlignment="1" applyProtection="1">
      <alignment horizontal="center" vertical="center" wrapText="1"/>
      <protection hidden="1"/>
    </xf>
    <xf numFmtId="0" fontId="14" fillId="0" borderId="10" xfId="0" applyFont="1" applyFill="1" applyBorder="1" applyAlignment="1" applyProtection="1">
      <alignment horizontal="center" vertical="center" wrapText="1"/>
      <protection hidden="1"/>
    </xf>
    <xf numFmtId="0" fontId="14" fillId="0" borderId="8" xfId="0" applyFont="1" applyFill="1" applyBorder="1" applyAlignment="1" applyProtection="1">
      <alignment horizontal="left" vertical="center" wrapText="1"/>
      <protection hidden="1"/>
    </xf>
    <xf numFmtId="0" fontId="14" fillId="0" borderId="10" xfId="0" applyFont="1" applyFill="1" applyBorder="1" applyAlignment="1" applyProtection="1">
      <alignment horizontal="left" vertical="center" wrapText="1"/>
      <protection hidden="1"/>
    </xf>
    <xf numFmtId="0" fontId="56" fillId="2" borderId="0" xfId="0" applyFont="1" applyFill="1" applyBorder="1" applyAlignment="1" applyProtection="1">
      <alignment horizontal="center" vertical="center" wrapText="1"/>
      <protection hidden="1"/>
    </xf>
    <xf numFmtId="10" fontId="3" fillId="2" borderId="0" xfId="0" applyNumberFormat="1" applyFont="1" applyFill="1" applyBorder="1" applyAlignment="1" applyProtection="1">
      <alignment vertical="center" wrapText="1"/>
      <protection hidden="1"/>
    </xf>
    <xf numFmtId="2" fontId="3" fillId="2" borderId="0" xfId="0" applyNumberFormat="1" applyFont="1" applyFill="1" applyBorder="1" applyAlignment="1" applyProtection="1">
      <alignment vertical="center" wrapText="1"/>
      <protection hidden="1"/>
    </xf>
    <xf numFmtId="166" fontId="3" fillId="2" borderId="0" xfId="0" applyNumberFormat="1" applyFont="1" applyFill="1" applyBorder="1" applyAlignment="1" applyProtection="1">
      <alignment vertical="center" wrapText="1"/>
      <protection hidden="1"/>
    </xf>
    <xf numFmtId="49" fontId="0" fillId="0" borderId="0" xfId="0" applyNumberForma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49" fontId="0" fillId="0" borderId="0" xfId="0" applyNumberFormat="1" applyBorder="1" applyAlignment="1">
      <alignment horizontal="left" vertical="center" wrapText="1"/>
    </xf>
    <xf numFmtId="0" fontId="58" fillId="2" borderId="0" xfId="0" applyFont="1" applyFill="1" applyBorder="1" applyProtection="1">
      <protection hidden="1"/>
    </xf>
    <xf numFmtId="3" fontId="5" fillId="3" borderId="30" xfId="0" applyNumberFormat="1" applyFont="1" applyFill="1" applyBorder="1" applyAlignment="1" applyProtection="1">
      <alignment horizontal="center" vertical="center" wrapText="1"/>
      <protection locked="0"/>
    </xf>
    <xf numFmtId="9" fontId="24" fillId="2" borderId="30" xfId="0" applyNumberFormat="1" applyFont="1" applyFill="1" applyBorder="1" applyAlignment="1" applyProtection="1">
      <alignment horizontal="center" vertical="center" wrapText="1"/>
      <protection hidden="1"/>
    </xf>
    <xf numFmtId="3" fontId="14" fillId="9" borderId="30" xfId="0" applyNumberFormat="1" applyFont="1" applyFill="1" applyBorder="1" applyAlignment="1" applyProtection="1">
      <alignment horizontal="center" vertical="center" wrapText="1"/>
      <protection hidden="1"/>
    </xf>
    <xf numFmtId="9" fontId="14" fillId="9" borderId="30" xfId="0" applyNumberFormat="1" applyFont="1" applyFill="1" applyBorder="1" applyAlignment="1" applyProtection="1">
      <alignment horizontal="center" vertical="center" wrapText="1"/>
      <protection hidden="1"/>
    </xf>
    <xf numFmtId="9" fontId="25" fillId="9" borderId="30" xfId="0" applyNumberFormat="1" applyFont="1" applyFill="1" applyBorder="1" applyAlignment="1" applyProtection="1">
      <alignment horizontal="center" vertical="center" wrapText="1"/>
      <protection hidden="1"/>
    </xf>
    <xf numFmtId="3" fontId="0" fillId="2" borderId="31" xfId="0" applyNumberFormat="1" applyFill="1" applyBorder="1" applyAlignment="1" applyProtection="1">
      <alignment horizontal="center" vertical="center" wrapText="1"/>
      <protection hidden="1"/>
    </xf>
    <xf numFmtId="3" fontId="14" fillId="9" borderId="32" xfId="0" applyNumberFormat="1" applyFont="1" applyFill="1" applyBorder="1" applyAlignment="1" applyProtection="1">
      <alignment horizontal="center" vertical="center" wrapText="1"/>
      <protection hidden="1"/>
    </xf>
    <xf numFmtId="3" fontId="14" fillId="9" borderId="33" xfId="0" applyNumberFormat="1" applyFont="1" applyFill="1" applyBorder="1" applyAlignment="1" applyProtection="1">
      <alignment horizontal="center" vertical="center"/>
      <protection hidden="1"/>
    </xf>
    <xf numFmtId="165" fontId="14" fillId="9" borderId="33" xfId="0" applyNumberFormat="1" applyFont="1" applyFill="1" applyBorder="1" applyAlignment="1" applyProtection="1">
      <alignment horizontal="center" vertical="center"/>
      <protection hidden="1"/>
    </xf>
    <xf numFmtId="165" fontId="14" fillId="9" borderId="34" xfId="0" applyNumberFormat="1" applyFont="1" applyFill="1" applyBorder="1" applyAlignment="1" applyProtection="1">
      <alignment horizontal="center" vertical="center"/>
      <protection hidden="1"/>
    </xf>
    <xf numFmtId="3" fontId="22" fillId="0" borderId="35" xfId="0" applyNumberFormat="1" applyFont="1" applyFill="1" applyBorder="1" applyAlignment="1" applyProtection="1">
      <alignment horizontal="center" vertical="center" wrapText="1"/>
      <protection hidden="1"/>
    </xf>
    <xf numFmtId="3" fontId="22" fillId="9" borderId="35" xfId="0" applyNumberFormat="1" applyFont="1" applyFill="1" applyBorder="1" applyAlignment="1" applyProtection="1">
      <alignment horizontal="center" vertical="center" wrapText="1"/>
      <protection hidden="1"/>
    </xf>
    <xf numFmtId="9" fontId="25" fillId="9" borderId="36" xfId="0" applyNumberFormat="1" applyFont="1" applyFill="1" applyBorder="1" applyAlignment="1" applyProtection="1">
      <alignment horizontal="center" vertical="center" wrapText="1"/>
      <protection hidden="1"/>
    </xf>
    <xf numFmtId="3" fontId="14" fillId="0" borderId="35" xfId="0" applyNumberFormat="1" applyFont="1" applyBorder="1" applyAlignment="1" applyProtection="1">
      <alignment horizontal="center" vertical="center" wrapText="1"/>
      <protection hidden="1"/>
    </xf>
    <xf numFmtId="3" fontId="14" fillId="9" borderId="35" xfId="0" applyNumberFormat="1" applyFont="1" applyFill="1" applyBorder="1" applyAlignment="1" applyProtection="1">
      <alignment horizontal="center" vertical="center" wrapText="1"/>
      <protection hidden="1"/>
    </xf>
    <xf numFmtId="3" fontId="14" fillId="2" borderId="37" xfId="0" applyNumberFormat="1" applyFont="1" applyFill="1" applyBorder="1" applyAlignment="1" applyProtection="1">
      <alignment horizontal="center" vertical="center" wrapText="1"/>
      <protection hidden="1"/>
    </xf>
    <xf numFmtId="3" fontId="5" fillId="3" borderId="38" xfId="0" applyNumberFormat="1" applyFont="1" applyFill="1" applyBorder="1" applyAlignment="1" applyProtection="1">
      <alignment horizontal="center" vertical="center" wrapText="1"/>
      <protection locked="0"/>
    </xf>
    <xf numFmtId="9" fontId="24" fillId="2" borderId="38" xfId="0" applyNumberFormat="1" applyFont="1" applyFill="1" applyBorder="1" applyAlignment="1" applyProtection="1">
      <alignment horizontal="center" vertical="center" wrapText="1"/>
      <protection hidden="1"/>
    </xf>
    <xf numFmtId="9" fontId="27" fillId="0" borderId="6" xfId="7" applyNumberFormat="1" applyFont="1" applyFill="1" applyBorder="1" applyAlignment="1" applyProtection="1">
      <alignment horizontal="center" vertical="center" wrapText="1"/>
      <protection hidden="1"/>
    </xf>
    <xf numFmtId="8" fontId="0" fillId="0" borderId="0" xfId="0" applyNumberFormat="1"/>
    <xf numFmtId="166" fontId="16" fillId="7" borderId="0" xfId="0" applyNumberFormat="1" applyFont="1" applyFill="1" applyBorder="1" applyAlignment="1" applyProtection="1">
      <alignment horizontal="center" vertical="center" wrapText="1"/>
      <protection hidden="1"/>
    </xf>
    <xf numFmtId="3" fontId="15" fillId="0" borderId="0" xfId="0" applyNumberFormat="1" applyFont="1" applyBorder="1" applyAlignment="1">
      <alignment horizontal="left" vertical="center" wrapText="1"/>
    </xf>
    <xf numFmtId="3" fontId="61" fillId="0" borderId="39" xfId="0" applyNumberFormat="1" applyFont="1" applyBorder="1" applyAlignment="1" applyProtection="1">
      <alignment horizontal="center" vertical="center" wrapText="1"/>
      <protection hidden="1"/>
    </xf>
    <xf numFmtId="3" fontId="61" fillId="0" borderId="40" xfId="0" applyNumberFormat="1" applyFont="1" applyBorder="1" applyAlignment="1" applyProtection="1">
      <alignment horizontal="center" vertical="center" wrapText="1"/>
      <protection hidden="1"/>
    </xf>
    <xf numFmtId="166" fontId="27" fillId="0" borderId="39" xfId="0" applyNumberFormat="1" applyFont="1" applyBorder="1" applyAlignment="1" applyProtection="1">
      <alignment horizontal="center" vertical="center" wrapText="1"/>
      <protection hidden="1"/>
    </xf>
    <xf numFmtId="166" fontId="27" fillId="0" borderId="41" xfId="0" applyNumberFormat="1" applyFont="1" applyBorder="1" applyAlignment="1" applyProtection="1">
      <alignment horizontal="center" vertical="center" wrapText="1"/>
      <protection hidden="1"/>
    </xf>
    <xf numFmtId="3" fontId="63" fillId="7" borderId="42" xfId="0" applyNumberFormat="1" applyFont="1" applyFill="1" applyBorder="1" applyAlignment="1" applyProtection="1">
      <alignment horizontal="center" vertical="center" wrapText="1"/>
      <protection hidden="1"/>
    </xf>
    <xf numFmtId="166" fontId="64" fillId="7" borderId="0" xfId="0" applyNumberFormat="1" applyFont="1" applyFill="1" applyBorder="1" applyAlignment="1" applyProtection="1">
      <alignment horizontal="center" vertical="center" wrapText="1"/>
      <protection hidden="1"/>
    </xf>
    <xf numFmtId="3" fontId="62" fillId="10" borderId="39" xfId="0" applyNumberFormat="1" applyFont="1" applyFill="1" applyBorder="1" applyAlignment="1" applyProtection="1">
      <alignment horizontal="center" vertical="center"/>
      <protection hidden="1"/>
    </xf>
    <xf numFmtId="3" fontId="62" fillId="10" borderId="40" xfId="0" applyNumberFormat="1" applyFont="1" applyFill="1" applyBorder="1" applyAlignment="1" applyProtection="1">
      <alignment horizontal="center" vertical="center"/>
      <protection hidden="1"/>
    </xf>
    <xf numFmtId="166" fontId="62" fillId="10" borderId="40" xfId="0" applyNumberFormat="1" applyFont="1" applyFill="1" applyBorder="1" applyAlignment="1" applyProtection="1">
      <alignment horizontal="center" vertical="center" wrapText="1"/>
      <protection hidden="1"/>
    </xf>
    <xf numFmtId="166" fontId="62" fillId="10" borderId="41" xfId="0" applyNumberFormat="1" applyFont="1" applyFill="1" applyBorder="1" applyAlignment="1" applyProtection="1">
      <alignment horizontal="center" vertical="center" wrapText="1"/>
      <protection hidden="1"/>
    </xf>
    <xf numFmtId="1" fontId="16" fillId="7" borderId="0" xfId="0" applyNumberFormat="1" applyFont="1" applyFill="1" applyBorder="1" applyAlignment="1" applyProtection="1">
      <alignment horizontal="center" vertical="center"/>
      <protection hidden="1"/>
    </xf>
    <xf numFmtId="1" fontId="5" fillId="6" borderId="6" xfId="0" applyNumberFormat="1" applyFont="1" applyFill="1" applyBorder="1" applyAlignment="1" applyProtection="1">
      <alignment horizontal="center"/>
      <protection hidden="1"/>
    </xf>
    <xf numFmtId="3" fontId="5" fillId="6" borderId="6" xfId="0" applyNumberFormat="1" applyFont="1" applyFill="1" applyBorder="1" applyAlignment="1" applyProtection="1">
      <alignment horizontal="center"/>
      <protection hidden="1"/>
    </xf>
    <xf numFmtId="1" fontId="16" fillId="3" borderId="6" xfId="0" applyNumberFormat="1" applyFont="1" applyFill="1" applyBorder="1" applyAlignment="1" applyProtection="1">
      <alignment horizontal="center" vertical="center"/>
      <protection locked="0"/>
    </xf>
    <xf numFmtId="0" fontId="5" fillId="0" borderId="7" xfId="0" applyFont="1" applyBorder="1" applyAlignment="1" applyProtection="1">
      <alignment horizontal="left" vertical="center" wrapText="1"/>
      <protection hidden="1"/>
    </xf>
    <xf numFmtId="1" fontId="9" fillId="3" borderId="7" xfId="0" applyNumberFormat="1" applyFont="1" applyFill="1" applyBorder="1" applyAlignment="1" applyProtection="1">
      <alignment horizontal="center" vertical="center" wrapText="1"/>
      <protection locked="0"/>
    </xf>
    <xf numFmtId="0" fontId="65" fillId="0" borderId="30" xfId="0" applyFont="1" applyBorder="1" applyAlignment="1" applyProtection="1">
      <alignment vertical="center" wrapText="1"/>
      <protection hidden="1"/>
    </xf>
    <xf numFmtId="0" fontId="0" fillId="0" borderId="0" xfId="0" applyFont="1" applyBorder="1" applyAlignment="1" applyProtection="1">
      <alignment horizontal="left" vertical="top" wrapText="1"/>
      <protection hidden="1"/>
    </xf>
    <xf numFmtId="0" fontId="65" fillId="0" borderId="0" xfId="0" applyFont="1" applyFill="1" applyBorder="1" applyAlignment="1" applyProtection="1">
      <alignment vertical="center" wrapText="1"/>
      <protection hidden="1"/>
    </xf>
    <xf numFmtId="0" fontId="5" fillId="0" borderId="0" xfId="0" applyFont="1" applyFill="1" applyBorder="1" applyAlignment="1" applyProtection="1">
      <alignment vertical="center" wrapText="1"/>
      <protection hidden="1"/>
    </xf>
    <xf numFmtId="9" fontId="67" fillId="0" borderId="0" xfId="0" applyNumberFormat="1" applyFont="1" applyFill="1" applyBorder="1" applyAlignment="1" applyProtection="1">
      <alignment horizontal="center" vertical="center" wrapText="1"/>
      <protection hidden="1"/>
    </xf>
    <xf numFmtId="0" fontId="61" fillId="10" borderId="30" xfId="0" applyFont="1" applyFill="1" applyBorder="1" applyAlignment="1" applyProtection="1">
      <alignment horizontal="center" vertical="center" wrapText="1"/>
      <protection hidden="1"/>
    </xf>
    <xf numFmtId="0" fontId="14" fillId="0" borderId="0" xfId="0" applyFont="1" applyFill="1" applyBorder="1" applyAlignment="1">
      <alignment horizontal="left" vertical="center" wrapText="1"/>
    </xf>
    <xf numFmtId="0" fontId="0" fillId="0" borderId="0" xfId="0" applyFont="1" applyBorder="1" applyAlignment="1">
      <alignment horizontal="left" wrapText="1"/>
    </xf>
    <xf numFmtId="1" fontId="8" fillId="0" borderId="0" xfId="0" applyNumberFormat="1" applyFont="1" applyFill="1" applyBorder="1" applyAlignment="1" applyProtection="1">
      <alignment horizontal="center" vertical="center" wrapText="1"/>
      <protection locked="0"/>
    </xf>
    <xf numFmtId="1" fontId="8" fillId="3" borderId="9" xfId="0" applyNumberFormat="1" applyFont="1" applyFill="1" applyBorder="1" applyAlignment="1" applyProtection="1">
      <alignment horizontal="center" vertical="center" wrapText="1"/>
      <protection locked="0"/>
    </xf>
    <xf numFmtId="0" fontId="14" fillId="4" borderId="8" xfId="0" applyFont="1" applyFill="1" applyBorder="1" applyAlignment="1">
      <alignment horizontal="center" vertical="center" wrapText="1"/>
    </xf>
    <xf numFmtId="0" fontId="14" fillId="0" borderId="30" xfId="0" applyFont="1" applyFill="1" applyBorder="1" applyAlignment="1">
      <alignment horizontal="left" vertical="center" wrapText="1"/>
    </xf>
    <xf numFmtId="1" fontId="72" fillId="0" borderId="30" xfId="0" applyNumberFormat="1" applyFont="1" applyFill="1" applyBorder="1" applyAlignment="1" applyProtection="1">
      <alignment horizontal="center" vertical="center" wrapText="1"/>
      <protection locked="0"/>
    </xf>
    <xf numFmtId="1" fontId="73" fillId="0" borderId="30" xfId="0" applyNumberFormat="1" applyFont="1" applyFill="1" applyBorder="1" applyAlignment="1">
      <alignment horizontal="center" vertical="center" wrapText="1"/>
    </xf>
    <xf numFmtId="1" fontId="74" fillId="0" borderId="30" xfId="0" applyNumberFormat="1" applyFont="1" applyBorder="1" applyAlignment="1">
      <alignment horizontal="center" vertical="center"/>
    </xf>
    <xf numFmtId="1" fontId="71" fillId="0" borderId="6" xfId="0" applyNumberFormat="1" applyFont="1" applyFill="1" applyBorder="1" applyAlignment="1">
      <alignment horizontal="center" vertical="center" wrapText="1"/>
    </xf>
    <xf numFmtId="1" fontId="73" fillId="0" borderId="6" xfId="0" applyNumberFormat="1" applyFont="1" applyFill="1" applyBorder="1" applyAlignment="1">
      <alignment horizontal="center" vertical="center" wrapText="1"/>
    </xf>
    <xf numFmtId="1" fontId="74" fillId="0" borderId="30" xfId="0" applyNumberFormat="1" applyFont="1" applyFill="1" applyBorder="1" applyAlignment="1">
      <alignment horizontal="center" vertical="center" wrapText="1"/>
    </xf>
    <xf numFmtId="1" fontId="8" fillId="0" borderId="30" xfId="0" applyNumberFormat="1" applyFont="1" applyBorder="1" applyAlignment="1">
      <alignment horizontal="center" vertical="center" wrapText="1"/>
    </xf>
    <xf numFmtId="1" fontId="8" fillId="0" borderId="8" xfId="0" applyNumberFormat="1" applyFont="1" applyFill="1" applyBorder="1" applyAlignment="1">
      <alignment horizontal="center" vertical="center" wrapText="1"/>
    </xf>
    <xf numFmtId="171" fontId="75" fillId="11" borderId="30" xfId="0" applyNumberFormat="1" applyFont="1" applyFill="1" applyBorder="1" applyAlignment="1">
      <alignment horizontal="center" vertical="center" wrapText="1"/>
    </xf>
    <xf numFmtId="9" fontId="59" fillId="11" borderId="30" xfId="0" applyNumberFormat="1" applyFont="1" applyFill="1" applyBorder="1" applyAlignment="1" applyProtection="1">
      <alignment horizontal="center" vertical="center" wrapText="1"/>
      <protection hidden="1"/>
    </xf>
    <xf numFmtId="0" fontId="0" fillId="6" borderId="0" xfId="0" applyFont="1" applyFill="1" applyBorder="1" applyAlignment="1">
      <alignment horizontal="center" vertical="center" wrapText="1"/>
    </xf>
    <xf numFmtId="9" fontId="0" fillId="6" borderId="0" xfId="0" applyNumberFormat="1" applyFill="1" applyBorder="1" applyAlignment="1">
      <alignment horizontal="center" vertical="center" wrapText="1"/>
    </xf>
    <xf numFmtId="0" fontId="5" fillId="6" borderId="0" xfId="7" applyFont="1" applyFill="1" applyBorder="1" applyAlignment="1" applyProtection="1">
      <alignment horizontal="center" vertical="center"/>
    </xf>
    <xf numFmtId="0" fontId="0" fillId="6" borderId="0" xfId="0" applyFill="1" applyBorder="1" applyAlignment="1">
      <alignment horizontal="center" vertical="center"/>
    </xf>
    <xf numFmtId="3" fontId="71" fillId="0" borderId="0" xfId="0" applyNumberFormat="1" applyFont="1" applyFill="1" applyBorder="1" applyAlignment="1">
      <alignment horizontal="center" vertical="center"/>
    </xf>
    <xf numFmtId="1" fontId="71" fillId="0" borderId="0" xfId="0" applyNumberFormat="1" applyFont="1" applyFill="1" applyBorder="1" applyAlignment="1">
      <alignment horizontal="center" vertical="center"/>
    </xf>
    <xf numFmtId="1" fontId="9" fillId="3" borderId="9" xfId="0" applyNumberFormat="1" applyFont="1" applyFill="1" applyBorder="1" applyAlignment="1" applyProtection="1">
      <alignment horizontal="center" vertical="center" wrapText="1"/>
      <protection locked="0"/>
    </xf>
    <xf numFmtId="0" fontId="76" fillId="0" borderId="30" xfId="0" applyFont="1" applyFill="1" applyBorder="1" applyAlignment="1" applyProtection="1">
      <alignment horizontal="center" vertical="center" wrapText="1"/>
      <protection hidden="1"/>
    </xf>
    <xf numFmtId="0" fontId="77" fillId="0" borderId="30" xfId="0" applyFont="1" applyFill="1" applyBorder="1" applyAlignment="1">
      <alignment horizontal="center" vertical="center" wrapText="1"/>
    </xf>
    <xf numFmtId="2" fontId="0" fillId="0" borderId="0" xfId="0" applyNumberFormat="1" applyAlignment="1" applyProtection="1">
      <alignment horizontal="center" vertical="center" wrapText="1"/>
      <protection hidden="1"/>
    </xf>
    <xf numFmtId="3" fontId="14" fillId="0" borderId="6" xfId="0" applyNumberFormat="1" applyFont="1" applyFill="1" applyBorder="1" applyAlignment="1" applyProtection="1">
      <alignment horizontal="center" vertical="center" wrapText="1"/>
      <protection hidden="1"/>
    </xf>
    <xf numFmtId="166" fontId="67" fillId="0" borderId="6" xfId="0" applyNumberFormat="1" applyFont="1" applyFill="1" applyBorder="1" applyAlignment="1" applyProtection="1">
      <alignment horizontal="center" vertical="center" wrapText="1"/>
      <protection hidden="1"/>
    </xf>
    <xf numFmtId="1" fontId="78" fillId="0" borderId="30" xfId="0" applyNumberFormat="1" applyFont="1" applyBorder="1" applyAlignment="1">
      <alignment horizontal="center" vertical="center"/>
    </xf>
    <xf numFmtId="3" fontId="59" fillId="0" borderId="6" xfId="0" applyNumberFormat="1" applyFont="1" applyFill="1" applyBorder="1" applyAlignment="1" applyProtection="1">
      <alignment horizontal="center"/>
      <protection hidden="1"/>
    </xf>
    <xf numFmtId="3" fontId="59" fillId="3" borderId="6" xfId="0" applyNumberFormat="1" applyFont="1" applyFill="1" applyBorder="1" applyAlignment="1" applyProtection="1">
      <alignment horizontal="center"/>
      <protection hidden="1"/>
    </xf>
    <xf numFmtId="3" fontId="59" fillId="3" borderId="6" xfId="0" applyNumberFormat="1" applyFont="1" applyFill="1" applyBorder="1" applyAlignment="1" applyProtection="1">
      <alignment horizontal="center"/>
      <protection locked="0"/>
    </xf>
    <xf numFmtId="1" fontId="59" fillId="0" borderId="6" xfId="0" applyNumberFormat="1" applyFont="1" applyBorder="1" applyAlignment="1" applyProtection="1">
      <alignment horizontal="center"/>
      <protection hidden="1"/>
    </xf>
    <xf numFmtId="0" fontId="16" fillId="3" borderId="6" xfId="0" applyFont="1" applyFill="1" applyBorder="1" applyAlignment="1" applyProtection="1">
      <alignment horizontal="center" vertical="center"/>
      <protection locked="0"/>
    </xf>
    <xf numFmtId="1" fontId="9" fillId="0" borderId="0" xfId="0" applyNumberFormat="1" applyFont="1" applyFill="1" applyBorder="1" applyAlignment="1" applyProtection="1">
      <alignment horizontal="center" vertical="center" wrapText="1"/>
      <protection locked="0"/>
    </xf>
    <xf numFmtId="0" fontId="2" fillId="0" borderId="0" xfId="4" applyFont="1" applyFill="1" applyBorder="1" applyAlignment="1" applyProtection="1">
      <alignment horizontal="right"/>
    </xf>
    <xf numFmtId="0" fontId="14" fillId="0" borderId="0" xfId="0" applyFont="1" applyBorder="1" applyAlignment="1">
      <alignment horizontal="right"/>
    </xf>
    <xf numFmtId="9" fontId="14" fillId="0" borderId="0" xfId="7" applyNumberFormat="1" applyFont="1" applyFill="1" applyBorder="1" applyAlignment="1" applyProtection="1">
      <alignment horizontal="center"/>
    </xf>
    <xf numFmtId="49" fontId="9" fillId="0" borderId="0" xfId="0" applyNumberFormat="1" applyFont="1" applyFill="1" applyBorder="1" applyAlignment="1" applyProtection="1">
      <alignment vertical="center" wrapText="1"/>
      <protection hidden="1"/>
    </xf>
    <xf numFmtId="3" fontId="14" fillId="0" borderId="0" xfId="0" applyNumberFormat="1" applyFont="1" applyFill="1" applyBorder="1" applyAlignment="1" applyProtection="1">
      <alignment horizontal="center"/>
      <protection hidden="1"/>
    </xf>
    <xf numFmtId="0" fontId="82" fillId="0" borderId="0" xfId="0" applyFont="1" applyAlignment="1">
      <alignment vertical="center"/>
    </xf>
    <xf numFmtId="3" fontId="80" fillId="15" borderId="0" xfId="0" applyNumberFormat="1" applyFont="1" applyFill="1" applyBorder="1" applyAlignment="1">
      <alignment vertical="center" wrapText="1"/>
    </xf>
    <xf numFmtId="0" fontId="83" fillId="0" borderId="0" xfId="0" applyFont="1"/>
    <xf numFmtId="0" fontId="3" fillId="0" borderId="0" xfId="0" applyFont="1" applyFill="1" applyBorder="1" applyAlignment="1" applyProtection="1">
      <alignment horizontal="center" vertical="center" wrapText="1"/>
      <protection hidden="1"/>
    </xf>
    <xf numFmtId="166" fontId="67" fillId="3" borderId="69" xfId="0" applyNumberFormat="1" applyFont="1" applyFill="1" applyBorder="1" applyAlignment="1" applyProtection="1">
      <alignment horizontal="center" vertical="center"/>
      <protection locked="0"/>
    </xf>
    <xf numFmtId="166" fontId="67" fillId="3" borderId="71" xfId="0" applyNumberFormat="1" applyFont="1" applyFill="1" applyBorder="1" applyAlignment="1" applyProtection="1">
      <alignment horizontal="center" vertical="center"/>
      <protection locked="0"/>
    </xf>
    <xf numFmtId="3" fontId="67" fillId="3" borderId="71" xfId="0" applyNumberFormat="1" applyFont="1" applyFill="1" applyBorder="1" applyAlignment="1" applyProtection="1">
      <alignment horizontal="center" vertical="center"/>
      <protection locked="0"/>
    </xf>
    <xf numFmtId="168" fontId="67" fillId="0" borderId="73" xfId="1" applyNumberFormat="1" applyFont="1" applyFill="1" applyBorder="1" applyAlignment="1" applyProtection="1">
      <alignment horizontal="center" vertical="center"/>
      <protection locked="0" hidden="1"/>
    </xf>
    <xf numFmtId="0" fontId="87" fillId="0" borderId="0" xfId="0" applyFont="1" applyBorder="1" applyAlignment="1" applyProtection="1">
      <alignment horizontal="left"/>
      <protection hidden="1"/>
    </xf>
    <xf numFmtId="0" fontId="25" fillId="0" borderId="0" xfId="0" applyFont="1" applyBorder="1" applyAlignment="1" applyProtection="1">
      <alignment horizontal="right"/>
      <protection hidden="1"/>
    </xf>
    <xf numFmtId="3" fontId="25" fillId="0" borderId="0" xfId="0" applyNumberFormat="1" applyFont="1" applyFill="1" applyBorder="1" applyAlignment="1" applyProtection="1">
      <alignment horizontal="center"/>
      <protection hidden="1"/>
    </xf>
    <xf numFmtId="0" fontId="87" fillId="0" borderId="0" xfId="0" applyFont="1" applyProtection="1">
      <protection hidden="1"/>
    </xf>
    <xf numFmtId="0" fontId="24" fillId="0" borderId="0" xfId="0" applyFont="1" applyProtection="1">
      <protection hidden="1"/>
    </xf>
    <xf numFmtId="3" fontId="67" fillId="10" borderId="69" xfId="0" applyNumberFormat="1" applyFont="1" applyFill="1" applyBorder="1" applyAlignment="1" applyProtection="1">
      <alignment horizontal="center" vertical="center"/>
      <protection locked="0"/>
    </xf>
    <xf numFmtId="3" fontId="67" fillId="0" borderId="71" xfId="0" applyNumberFormat="1" applyFont="1" applyFill="1" applyBorder="1" applyAlignment="1" applyProtection="1">
      <alignment horizontal="center" vertical="center"/>
      <protection hidden="1"/>
    </xf>
    <xf numFmtId="4" fontId="67" fillId="0" borderId="73" xfId="7" applyNumberFormat="1" applyFont="1" applyFill="1" applyBorder="1" applyAlignment="1" applyProtection="1">
      <alignment horizontal="center" vertical="center"/>
      <protection hidden="1"/>
    </xf>
    <xf numFmtId="166" fontId="67" fillId="17" borderId="71" xfId="0" applyNumberFormat="1" applyFont="1" applyFill="1" applyBorder="1" applyAlignment="1" applyProtection="1">
      <alignment horizontal="center" vertical="center"/>
      <protection locked="0"/>
    </xf>
    <xf numFmtId="0" fontId="2" fillId="0" borderId="0" xfId="4" applyAlignment="1" applyProtection="1">
      <alignment horizontal="left" vertical="center"/>
    </xf>
    <xf numFmtId="0" fontId="84" fillId="0" borderId="0" xfId="4" applyFont="1" applyAlignment="1" applyProtection="1">
      <alignment horizontal="center" vertical="center"/>
    </xf>
    <xf numFmtId="165" fontId="62" fillId="3" borderId="71" xfId="0" applyNumberFormat="1" applyFont="1" applyFill="1" applyBorder="1" applyAlignment="1" applyProtection="1">
      <alignment horizontal="center" vertical="center"/>
      <protection locked="0"/>
    </xf>
    <xf numFmtId="173" fontId="67" fillId="15" borderId="0" xfId="0" applyNumberFormat="1" applyFont="1" applyFill="1" applyBorder="1" applyAlignment="1">
      <alignment horizontal="center" vertical="center" wrapText="1"/>
    </xf>
    <xf numFmtId="0" fontId="2" fillId="0" borderId="43" xfId="4" applyFont="1" applyFill="1" applyBorder="1" applyAlignment="1" applyProtection="1">
      <alignment horizontal="center" vertical="center"/>
    </xf>
    <xf numFmtId="0" fontId="3" fillId="8" borderId="0" xfId="0" applyFont="1" applyFill="1" applyBorder="1" applyAlignment="1">
      <alignment horizontal="center" vertical="center"/>
    </xf>
    <xf numFmtId="0" fontId="6" fillId="4" borderId="44" xfId="0" applyFont="1" applyFill="1" applyBorder="1" applyAlignment="1">
      <alignment horizontal="center" vertical="center"/>
    </xf>
    <xf numFmtId="0" fontId="2" fillId="0" borderId="45" xfId="4" applyFont="1" applyFill="1" applyBorder="1" applyAlignment="1" applyProtection="1">
      <alignment horizontal="center" vertical="center" wrapText="1"/>
    </xf>
    <xf numFmtId="0" fontId="6" fillId="4" borderId="44" xfId="0" applyFont="1" applyFill="1" applyBorder="1" applyAlignment="1">
      <alignment horizontal="center" vertical="center" wrapText="1"/>
    </xf>
    <xf numFmtId="0" fontId="0" fillId="0" borderId="46" xfId="0" applyFont="1" applyBorder="1" applyAlignment="1">
      <alignment horizontal="center" vertical="center" wrapText="1"/>
    </xf>
    <xf numFmtId="0" fontId="10" fillId="4" borderId="0" xfId="4" applyFont="1" applyFill="1" applyBorder="1" applyAlignment="1" applyProtection="1">
      <alignment horizontal="center" vertical="center" wrapText="1"/>
    </xf>
    <xf numFmtId="0" fontId="2" fillId="0" borderId="0" xfId="4" applyFont="1" applyFill="1" applyBorder="1" applyAlignment="1" applyProtection="1">
      <alignment horizontal="right"/>
    </xf>
    <xf numFmtId="0" fontId="2" fillId="0" borderId="47" xfId="4" applyFont="1" applyFill="1" applyBorder="1" applyAlignment="1" applyProtection="1">
      <alignment horizontal="center" vertical="center"/>
    </xf>
    <xf numFmtId="0" fontId="0" fillId="0" borderId="0" xfId="0" applyBorder="1"/>
    <xf numFmtId="0" fontId="4" fillId="0" borderId="0" xfId="0" applyFont="1" applyBorder="1" applyAlignment="1">
      <alignment horizontal="center" vertical="center"/>
    </xf>
    <xf numFmtId="49" fontId="8" fillId="2" borderId="45" xfId="0" applyNumberFormat="1" applyFont="1" applyFill="1" applyBorder="1" applyAlignment="1">
      <alignment horizontal="center" vertical="center" wrapText="1"/>
    </xf>
    <xf numFmtId="0" fontId="6" fillId="4" borderId="44" xfId="0" applyFont="1" applyFill="1" applyBorder="1" applyAlignment="1">
      <alignment horizontal="center" wrapText="1"/>
    </xf>
    <xf numFmtId="49" fontId="15" fillId="2" borderId="45" xfId="0" applyNumberFormat="1" applyFont="1" applyFill="1" applyBorder="1" applyAlignment="1">
      <alignment horizontal="center" vertical="center" wrapText="1"/>
    </xf>
    <xf numFmtId="0" fontId="14" fillId="0" borderId="0" xfId="0" applyFont="1" applyBorder="1" applyAlignment="1">
      <alignment vertical="top" wrapText="1"/>
    </xf>
    <xf numFmtId="0" fontId="19" fillId="4" borderId="0" xfId="4" applyFont="1" applyFill="1" applyBorder="1" applyAlignment="1" applyProtection="1">
      <alignment horizontal="center" vertical="center" wrapText="1"/>
    </xf>
    <xf numFmtId="3" fontId="16" fillId="3" borderId="53" xfId="0" applyNumberFormat="1" applyFont="1" applyFill="1" applyBorder="1" applyAlignment="1" applyProtection="1">
      <alignment horizontal="center" vertical="center" wrapText="1"/>
      <protection hidden="1"/>
    </xf>
    <xf numFmtId="3" fontId="16" fillId="3" borderId="54" xfId="0" applyNumberFormat="1" applyFont="1" applyFill="1" applyBorder="1" applyAlignment="1" applyProtection="1">
      <alignment horizontal="center" vertical="center" wrapText="1"/>
      <protection hidden="1"/>
    </xf>
    <xf numFmtId="0" fontId="3" fillId="8" borderId="0" xfId="0" applyFont="1" applyFill="1" applyBorder="1" applyAlignment="1">
      <alignment horizontal="center" vertical="center" wrapText="1"/>
    </xf>
    <xf numFmtId="0" fontId="13" fillId="0" borderId="1" xfId="0" applyFont="1" applyBorder="1" applyAlignment="1">
      <alignment horizontal="center" vertical="center" wrapText="1"/>
    </xf>
    <xf numFmtId="49" fontId="15" fillId="2" borderId="55" xfId="0" applyNumberFormat="1" applyFont="1" applyFill="1" applyBorder="1" applyAlignment="1">
      <alignment horizontal="center" vertical="center" wrapText="1"/>
    </xf>
    <xf numFmtId="49" fontId="79" fillId="12" borderId="65" xfId="0" applyNumberFormat="1" applyFont="1" applyFill="1" applyBorder="1" applyAlignment="1">
      <alignment horizontal="center" vertical="center" wrapText="1"/>
    </xf>
    <xf numFmtId="49" fontId="79" fillId="12" borderId="0" xfId="0" applyNumberFormat="1" applyFont="1" applyFill="1" applyBorder="1" applyAlignment="1">
      <alignment horizontal="center" vertical="center" wrapText="1"/>
    </xf>
    <xf numFmtId="49" fontId="79" fillId="12" borderId="66" xfId="0" applyNumberFormat="1" applyFont="1" applyFill="1" applyBorder="1" applyAlignment="1">
      <alignment horizontal="center" vertical="center" wrapText="1"/>
    </xf>
    <xf numFmtId="0" fontId="60" fillId="0" borderId="48" xfId="4" applyFont="1" applyBorder="1" applyAlignment="1">
      <alignment horizontal="center" vertical="center"/>
    </xf>
    <xf numFmtId="0" fontId="60" fillId="0" borderId="49" xfId="4" applyFont="1" applyBorder="1" applyAlignment="1">
      <alignment horizontal="center" vertical="center"/>
    </xf>
    <xf numFmtId="0" fontId="60" fillId="0" borderId="50" xfId="4" applyFont="1" applyBorder="1" applyAlignment="1">
      <alignment horizontal="center" vertical="center"/>
    </xf>
    <xf numFmtId="0" fontId="9" fillId="0" borderId="51" xfId="0" applyFont="1" applyBorder="1" applyAlignment="1">
      <alignment horizontal="center" vertical="center" wrapText="1"/>
    </xf>
    <xf numFmtId="0" fontId="14" fillId="0" borderId="52" xfId="0" applyFont="1" applyBorder="1" applyAlignment="1">
      <alignment horizontal="center" vertical="center" wrapText="1"/>
    </xf>
    <xf numFmtId="166" fontId="3" fillId="7" borderId="11" xfId="0" applyNumberFormat="1" applyFont="1" applyFill="1" applyBorder="1" applyAlignment="1" applyProtection="1">
      <alignment horizontal="right" vertical="center" wrapText="1"/>
      <protection hidden="1"/>
    </xf>
    <xf numFmtId="166" fontId="16" fillId="7" borderId="0" xfId="0" applyNumberFormat="1" applyFont="1" applyFill="1" applyBorder="1" applyAlignment="1" applyProtection="1">
      <alignment horizontal="center" vertical="center" wrapText="1"/>
      <protection hidden="1"/>
    </xf>
    <xf numFmtId="0" fontId="0" fillId="0" borderId="56" xfId="0" applyFont="1" applyBorder="1" applyAlignment="1">
      <alignment vertical="center" wrapText="1"/>
    </xf>
    <xf numFmtId="3" fontId="9" fillId="2" borderId="5" xfId="0" applyNumberFormat="1" applyFont="1" applyFill="1" applyBorder="1" applyAlignment="1" applyProtection="1">
      <alignment horizontal="center" vertical="center" wrapText="1"/>
      <protection hidden="1"/>
    </xf>
    <xf numFmtId="2" fontId="9" fillId="0" borderId="5" xfId="0" applyNumberFormat="1" applyFont="1" applyBorder="1" applyAlignment="1" applyProtection="1">
      <alignment horizontal="center" vertical="center" wrapText="1"/>
      <protection hidden="1"/>
    </xf>
    <xf numFmtId="166" fontId="9" fillId="0" borderId="5" xfId="0" applyNumberFormat="1" applyFont="1" applyBorder="1" applyAlignment="1" applyProtection="1">
      <alignment horizontal="center" vertical="center" wrapText="1"/>
      <protection hidden="1"/>
    </xf>
    <xf numFmtId="3" fontId="3" fillId="7" borderId="0" xfId="0" applyNumberFormat="1" applyFont="1" applyFill="1" applyBorder="1" applyAlignment="1" applyProtection="1">
      <alignment horizontal="right" vertical="center" wrapText="1"/>
      <protection hidden="1"/>
    </xf>
    <xf numFmtId="0" fontId="0" fillId="0" borderId="0" xfId="0" applyFont="1" applyBorder="1" applyAlignment="1">
      <alignment horizontal="left" vertical="center" wrapText="1"/>
    </xf>
    <xf numFmtId="4" fontId="9" fillId="0" borderId="5" xfId="0" applyNumberFormat="1" applyFont="1" applyBorder="1" applyAlignment="1" applyProtection="1">
      <alignment horizontal="center" vertical="center" wrapText="1"/>
      <protection hidden="1"/>
    </xf>
    <xf numFmtId="3" fontId="27" fillId="0" borderId="6" xfId="0" applyNumberFormat="1" applyFont="1" applyBorder="1" applyAlignment="1">
      <alignment horizontal="right" vertical="center" wrapText="1"/>
    </xf>
    <xf numFmtId="3" fontId="27" fillId="0" borderId="8" xfId="0" applyNumberFormat="1" applyFont="1" applyFill="1" applyBorder="1" applyAlignment="1">
      <alignment horizontal="right" vertical="center"/>
    </xf>
    <xf numFmtId="3" fontId="27" fillId="0" borderId="10" xfId="0" applyNumberFormat="1" applyFont="1" applyFill="1" applyBorder="1" applyAlignment="1">
      <alignment horizontal="right" vertical="center"/>
    </xf>
    <xf numFmtId="3" fontId="9" fillId="0" borderId="7" xfId="0" applyNumberFormat="1" applyFont="1" applyBorder="1" applyAlignment="1">
      <alignment horizontal="right" vertical="center" wrapText="1"/>
    </xf>
    <xf numFmtId="3" fontId="27" fillId="0" borderId="6" xfId="0" applyNumberFormat="1" applyFont="1" applyFill="1" applyBorder="1" applyAlignment="1">
      <alignment horizontal="right" vertical="center" wrapText="1"/>
    </xf>
    <xf numFmtId="3" fontId="27" fillId="0" borderId="10" xfId="0" applyNumberFormat="1" applyFont="1" applyFill="1" applyBorder="1" applyAlignment="1">
      <alignment horizontal="right" vertical="center" wrapText="1"/>
    </xf>
    <xf numFmtId="3" fontId="3" fillId="7" borderId="0" xfId="0" applyNumberFormat="1" applyFont="1" applyFill="1" applyBorder="1" applyAlignment="1">
      <alignment horizontal="right" vertical="center" wrapText="1"/>
    </xf>
    <xf numFmtId="3" fontId="9" fillId="0" borderId="6" xfId="0" applyNumberFormat="1" applyFont="1" applyFill="1" applyBorder="1" applyAlignment="1">
      <alignment horizontal="center" vertical="center" wrapText="1"/>
    </xf>
    <xf numFmtId="49" fontId="5" fillId="0" borderId="52" xfId="0" applyNumberFormat="1" applyFont="1" applyFill="1" applyBorder="1" applyAlignment="1">
      <alignment horizontal="left" vertical="top" wrapText="1"/>
    </xf>
    <xf numFmtId="49" fontId="15" fillId="0" borderId="55" xfId="0" applyNumberFormat="1" applyFont="1" applyFill="1" applyBorder="1" applyAlignment="1">
      <alignment horizontal="center" vertical="center" wrapText="1"/>
    </xf>
    <xf numFmtId="49" fontId="26" fillId="0" borderId="51" xfId="0" applyNumberFormat="1" applyFont="1" applyFill="1" applyBorder="1" applyAlignment="1">
      <alignment horizontal="left" vertical="top" wrapText="1"/>
    </xf>
    <xf numFmtId="166" fontId="64" fillId="7" borderId="42" xfId="0" applyNumberFormat="1" applyFont="1" applyFill="1" applyBorder="1" applyAlignment="1" applyProtection="1">
      <alignment horizontal="center" vertical="center" wrapText="1"/>
      <protection hidden="1"/>
    </xf>
    <xf numFmtId="172" fontId="61" fillId="0" borderId="40" xfId="0" applyNumberFormat="1" applyFont="1" applyBorder="1" applyAlignment="1" applyProtection="1">
      <alignment horizontal="center" vertical="center" wrapText="1"/>
      <protection hidden="1"/>
    </xf>
    <xf numFmtId="166" fontId="62" fillId="10" borderId="40" xfId="0" applyNumberFormat="1" applyFont="1" applyFill="1" applyBorder="1" applyAlignment="1" applyProtection="1">
      <alignment horizontal="center" vertical="center" wrapText="1"/>
      <protection hidden="1"/>
    </xf>
    <xf numFmtId="166" fontId="61" fillId="0" borderId="40" xfId="0" applyNumberFormat="1" applyFont="1" applyBorder="1" applyAlignment="1" applyProtection="1">
      <alignment horizontal="center" vertical="center" wrapText="1"/>
      <protection hidden="1"/>
    </xf>
    <xf numFmtId="3" fontId="64" fillId="7" borderId="42" xfId="0" applyNumberFormat="1" applyFont="1" applyFill="1" applyBorder="1" applyAlignment="1" applyProtection="1">
      <alignment horizontal="center" vertical="center" wrapText="1"/>
      <protection hidden="1"/>
    </xf>
    <xf numFmtId="0" fontId="5" fillId="6" borderId="57" xfId="0" applyFont="1" applyFill="1" applyBorder="1" applyAlignment="1" applyProtection="1">
      <alignment horizontal="center"/>
      <protection hidden="1"/>
    </xf>
    <xf numFmtId="0" fontId="4" fillId="0" borderId="0" xfId="0" applyFont="1" applyBorder="1" applyAlignment="1" applyProtection="1">
      <alignment horizontal="left" vertical="center" wrapText="1"/>
      <protection hidden="1"/>
    </xf>
    <xf numFmtId="0" fontId="9" fillId="0" borderId="0" xfId="0" applyFont="1" applyBorder="1" applyAlignment="1">
      <alignment horizontal="left" wrapText="1"/>
    </xf>
    <xf numFmtId="0" fontId="5" fillId="0" borderId="6" xfId="0" applyFont="1" applyBorder="1" applyAlignment="1" applyProtection="1">
      <alignment horizontal="right"/>
      <protection hidden="1"/>
    </xf>
    <xf numFmtId="0" fontId="14" fillId="0" borderId="6" xfId="0" applyFont="1" applyFill="1" applyBorder="1" applyAlignment="1" applyProtection="1">
      <alignment horizontal="right"/>
      <protection hidden="1"/>
    </xf>
    <xf numFmtId="0" fontId="14" fillId="0" borderId="0" xfId="0" applyFont="1" applyBorder="1" applyAlignment="1" applyProtection="1">
      <alignment horizontal="center"/>
      <protection hidden="1"/>
    </xf>
    <xf numFmtId="0" fontId="3" fillId="7" borderId="0" xfId="0" applyFont="1" applyFill="1" applyBorder="1" applyAlignment="1" applyProtection="1">
      <alignment horizontal="right" vertical="center" wrapText="1"/>
      <protection hidden="1"/>
    </xf>
    <xf numFmtId="49" fontId="15" fillId="0" borderId="45" xfId="0" applyNumberFormat="1" applyFont="1" applyFill="1" applyBorder="1" applyAlignment="1">
      <alignment horizontal="center" vertical="center" wrapText="1"/>
    </xf>
    <xf numFmtId="0" fontId="4" fillId="0" borderId="27" xfId="0" applyFont="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14" fillId="0" borderId="0" xfId="0" applyFont="1" applyFill="1" applyBorder="1" applyAlignment="1">
      <alignment horizontal="right"/>
    </xf>
    <xf numFmtId="0" fontId="14" fillId="0" borderId="6" xfId="0" applyFont="1" applyFill="1" applyBorder="1" applyAlignment="1">
      <alignment horizontal="right"/>
    </xf>
    <xf numFmtId="0" fontId="4" fillId="0" borderId="0" xfId="0" applyFont="1" applyBorder="1" applyAlignment="1">
      <alignment horizontal="left" vertical="center" wrapText="1"/>
    </xf>
    <xf numFmtId="0" fontId="14" fillId="0" borderId="0" xfId="0" applyFont="1" applyFill="1" applyBorder="1" applyAlignment="1">
      <alignment horizontal="center"/>
    </xf>
    <xf numFmtId="0" fontId="35" fillId="0" borderId="0" xfId="0" applyFont="1" applyBorder="1" applyAlignment="1">
      <alignment horizontal="left" vertical="center" wrapText="1"/>
    </xf>
    <xf numFmtId="0" fontId="35" fillId="0" borderId="0" xfId="0" applyFont="1" applyFill="1" applyBorder="1" applyAlignment="1">
      <alignment horizontal="left" vertical="center" wrapText="1"/>
    </xf>
    <xf numFmtId="0" fontId="4" fillId="0" borderId="58" xfId="0" applyFont="1" applyBorder="1" applyAlignment="1">
      <alignment horizontal="left" vertical="center" wrapText="1"/>
    </xf>
    <xf numFmtId="0" fontId="9" fillId="0" borderId="0" xfId="0" applyFont="1" applyBorder="1" applyAlignment="1">
      <alignment horizontal="left" vertical="top" wrapText="1"/>
    </xf>
    <xf numFmtId="0" fontId="5" fillId="0" borderId="6" xfId="0" applyFont="1" applyBorder="1" applyAlignment="1">
      <alignment horizontal="right"/>
    </xf>
    <xf numFmtId="0" fontId="14" fillId="0" borderId="6" xfId="0" applyFont="1" applyBorder="1" applyAlignment="1">
      <alignment horizontal="right"/>
    </xf>
    <xf numFmtId="0" fontId="9"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9" fillId="0" borderId="6" xfId="0" applyFont="1" applyBorder="1" applyAlignment="1" applyProtection="1">
      <alignment horizontal="right" vertical="center"/>
      <protection hidden="1"/>
    </xf>
    <xf numFmtId="0" fontId="14" fillId="0" borderId="0" xfId="0" applyFont="1" applyFill="1" applyBorder="1" applyAlignment="1" applyProtection="1">
      <alignment horizontal="center"/>
      <protection hidden="1"/>
    </xf>
    <xf numFmtId="0" fontId="3" fillId="7" borderId="0" xfId="0" applyFont="1" applyFill="1" applyBorder="1" applyAlignment="1">
      <alignment horizontal="right" vertical="center" wrapText="1"/>
    </xf>
    <xf numFmtId="49" fontId="13" fillId="0" borderId="52" xfId="0" applyNumberFormat="1" applyFont="1" applyFill="1" applyBorder="1" applyAlignment="1">
      <alignment horizontal="center" vertical="center" wrapText="1"/>
    </xf>
    <xf numFmtId="0" fontId="14" fillId="0" borderId="8" xfId="0" applyFont="1" applyBorder="1" applyAlignment="1">
      <alignment horizontal="right" vertical="center"/>
    </xf>
    <xf numFmtId="0" fontId="14" fillId="0" borderId="5" xfId="0" applyFont="1" applyBorder="1" applyAlignment="1">
      <alignment horizontal="right" vertical="center"/>
    </xf>
    <xf numFmtId="0" fontId="14" fillId="0" borderId="10" xfId="0" applyFont="1" applyBorder="1" applyAlignment="1">
      <alignment horizontal="right" vertical="center"/>
    </xf>
    <xf numFmtId="0" fontId="4" fillId="0" borderId="27" xfId="0" applyFont="1" applyBorder="1" applyAlignment="1">
      <alignment horizontal="left" vertical="center" wrapText="1"/>
    </xf>
    <xf numFmtId="0" fontId="3" fillId="7" borderId="0" xfId="0" applyFont="1" applyFill="1" applyBorder="1" applyAlignment="1">
      <alignment horizontal="center" vertical="center"/>
    </xf>
    <xf numFmtId="10" fontId="3" fillId="7" borderId="0" xfId="7" applyNumberFormat="1" applyFont="1" applyFill="1" applyBorder="1" applyAlignment="1" applyProtection="1">
      <alignment horizontal="center" vertical="center"/>
    </xf>
    <xf numFmtId="0" fontId="70" fillId="4" borderId="0" xfId="4" applyFont="1" applyFill="1" applyBorder="1" applyAlignment="1" applyProtection="1">
      <alignment horizontal="center" vertical="center" wrapText="1"/>
    </xf>
    <xf numFmtId="3" fontId="3" fillId="8" borderId="0" xfId="0" applyNumberFormat="1" applyFont="1" applyFill="1" applyBorder="1" applyAlignment="1">
      <alignment horizontal="center" vertical="center" wrapText="1"/>
    </xf>
    <xf numFmtId="0" fontId="3" fillId="7" borderId="0" xfId="0" applyFont="1" applyFill="1" applyBorder="1" applyAlignment="1">
      <alignment horizontal="center" vertical="center" wrapText="1"/>
    </xf>
    <xf numFmtId="10" fontId="16" fillId="7" borderId="0" xfId="7" applyNumberFormat="1" applyFont="1" applyFill="1" applyBorder="1" applyAlignment="1" applyProtection="1">
      <alignment horizontal="center" vertical="center"/>
      <protection hidden="1"/>
    </xf>
    <xf numFmtId="0" fontId="3" fillId="7" borderId="0" xfId="0" applyFont="1" applyFill="1" applyBorder="1" applyAlignment="1">
      <alignment horizontal="right" vertical="center"/>
    </xf>
    <xf numFmtId="0" fontId="0" fillId="6" borderId="59" xfId="0" applyFont="1" applyFill="1" applyBorder="1" applyAlignment="1">
      <alignment horizontal="center" vertical="center" wrapText="1"/>
    </xf>
    <xf numFmtId="0" fontId="0" fillId="6" borderId="60" xfId="0" applyFont="1" applyFill="1" applyBorder="1" applyAlignment="1">
      <alignment horizontal="center" vertical="center" wrapText="1"/>
    </xf>
    <xf numFmtId="0" fontId="40" fillId="7" borderId="0" xfId="0" applyFont="1" applyFill="1" applyBorder="1" applyAlignment="1">
      <alignment horizontal="left" vertical="center" wrapText="1"/>
    </xf>
    <xf numFmtId="0" fontId="5" fillId="0" borderId="45" xfId="0" applyFont="1" applyBorder="1" applyAlignment="1">
      <alignment horizontal="left" wrapText="1"/>
    </xf>
    <xf numFmtId="0" fontId="6" fillId="0" borderId="0" xfId="0" applyFont="1" applyFill="1" applyBorder="1" applyAlignment="1">
      <alignment horizontal="center" vertical="center" wrapText="1"/>
    </xf>
    <xf numFmtId="0" fontId="17" fillId="0" borderId="45" xfId="0" applyFont="1" applyBorder="1" applyAlignment="1">
      <alignment horizontal="center" vertical="center" wrapText="1"/>
    </xf>
    <xf numFmtId="0" fontId="14" fillId="0" borderId="45" xfId="0" applyFont="1" applyBorder="1" applyAlignment="1">
      <alignment horizontal="left" wrapText="1"/>
    </xf>
    <xf numFmtId="0" fontId="0" fillId="0" borderId="45" xfId="0" applyFont="1" applyBorder="1" applyAlignment="1">
      <alignment horizontal="left" wrapText="1"/>
    </xf>
    <xf numFmtId="0" fontId="0"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63"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0" fillId="0" borderId="45" xfId="0" applyFont="1" applyBorder="1" applyAlignment="1">
      <alignment horizontal="left" vertical="center" wrapText="1"/>
    </xf>
    <xf numFmtId="0" fontId="0" fillId="0" borderId="0" xfId="0" applyAlignment="1">
      <alignment horizontal="center"/>
    </xf>
    <xf numFmtId="3" fontId="3" fillId="8" borderId="27" xfId="0" applyNumberFormat="1" applyFont="1" applyFill="1" applyBorder="1" applyAlignment="1">
      <alignment horizontal="center" vertical="center" wrapText="1"/>
    </xf>
    <xf numFmtId="3" fontId="16" fillId="7" borderId="0" xfId="0" applyNumberFormat="1" applyFont="1" applyFill="1" applyBorder="1" applyAlignment="1" applyProtection="1">
      <alignment horizontal="center" vertical="center"/>
      <protection hidden="1"/>
    </xf>
    <xf numFmtId="0" fontId="13" fillId="0" borderId="0" xfId="0" applyFont="1" applyBorder="1" applyAlignment="1">
      <alignment horizontal="left" wrapText="1"/>
    </xf>
    <xf numFmtId="0" fontId="14" fillId="0" borderId="6" xfId="0" applyFont="1" applyFill="1" applyBorder="1" applyAlignment="1">
      <alignment horizontal="right" vertical="center"/>
    </xf>
    <xf numFmtId="0" fontId="14" fillId="0" borderId="27" xfId="0" applyFont="1" applyFill="1" applyBorder="1" applyAlignment="1">
      <alignment horizontal="left" vertical="center" wrapText="1"/>
    </xf>
    <xf numFmtId="0" fontId="0" fillId="0" borderId="45" xfId="0" applyFont="1" applyBorder="1" applyAlignment="1" applyProtection="1">
      <alignment horizontal="left" wrapText="1"/>
      <protection hidden="1"/>
    </xf>
    <xf numFmtId="0" fontId="17" fillId="0" borderId="45" xfId="0" applyFont="1" applyBorder="1" applyAlignment="1" applyProtection="1">
      <alignment horizontal="center" vertical="center" wrapText="1"/>
      <protection hidden="1"/>
    </xf>
    <xf numFmtId="0" fontId="14" fillId="0" borderId="45" xfId="0" applyFont="1" applyBorder="1" applyAlignment="1" applyProtection="1">
      <alignment horizontal="left" wrapText="1"/>
      <protection hidden="1"/>
    </xf>
    <xf numFmtId="0" fontId="14" fillId="0" borderId="63" xfId="0" applyFont="1" applyBorder="1" applyAlignment="1" applyProtection="1">
      <alignment horizontal="left" vertical="center" wrapText="1"/>
      <protection hidden="1"/>
    </xf>
    <xf numFmtId="0" fontId="14" fillId="0" borderId="45" xfId="0" applyFont="1" applyBorder="1" applyAlignment="1" applyProtection="1">
      <alignment horizontal="left" vertical="center" wrapText="1"/>
      <protection hidden="1"/>
    </xf>
    <xf numFmtId="0" fontId="5" fillId="0" borderId="45" xfId="0" applyFont="1" applyBorder="1" applyAlignment="1" applyProtection="1">
      <alignment horizontal="left" wrapText="1"/>
      <protection hidden="1"/>
    </xf>
    <xf numFmtId="0" fontId="5" fillId="0" borderId="61" xfId="0" applyFont="1" applyBorder="1" applyAlignment="1" applyProtection="1">
      <alignment horizontal="left" vertical="center" wrapText="1"/>
      <protection hidden="1"/>
    </xf>
    <xf numFmtId="0" fontId="5" fillId="0" borderId="62" xfId="0" applyFont="1" applyBorder="1" applyAlignment="1" applyProtection="1">
      <alignment horizontal="left" vertical="center" wrapText="1"/>
      <protection hidden="1"/>
    </xf>
    <xf numFmtId="0" fontId="5" fillId="0" borderId="63" xfId="0" applyFont="1" applyBorder="1" applyAlignment="1" applyProtection="1">
      <alignment horizontal="left" vertical="center" wrapText="1"/>
      <protection hidden="1"/>
    </xf>
    <xf numFmtId="0" fontId="2" fillId="0" borderId="0" xfId="4" applyFill="1" applyBorder="1" applyAlignment="1" applyProtection="1">
      <alignment horizontal="left" vertical="center" wrapText="1"/>
      <protection hidden="1"/>
    </xf>
    <xf numFmtId="0" fontId="71" fillId="0" borderId="0" xfId="0" applyFont="1" applyFill="1" applyBorder="1" applyAlignment="1">
      <alignment horizontal="center" vertical="center"/>
    </xf>
    <xf numFmtId="3" fontId="2" fillId="0" borderId="0" xfId="4" applyNumberFormat="1" applyFill="1" applyBorder="1" applyAlignment="1" applyProtection="1">
      <alignment horizontal="left" vertical="center" wrapText="1"/>
      <protection hidden="1"/>
    </xf>
    <xf numFmtId="0" fontId="3" fillId="7" borderId="0" xfId="0" applyFont="1" applyFill="1" applyBorder="1" applyAlignment="1">
      <alignment horizontal="right"/>
    </xf>
    <xf numFmtId="0" fontId="0" fillId="0" borderId="52" xfId="0" applyFont="1" applyBorder="1" applyAlignment="1" applyProtection="1">
      <alignment horizontal="left" wrapText="1"/>
      <protection hidden="1"/>
    </xf>
    <xf numFmtId="10" fontId="5" fillId="0" borderId="0" xfId="0" applyNumberFormat="1" applyFont="1" applyFill="1" applyBorder="1" applyAlignment="1" applyProtection="1">
      <alignment horizontal="center" vertical="center" wrapText="1"/>
      <protection hidden="1"/>
    </xf>
    <xf numFmtId="0" fontId="0" fillId="0" borderId="62" xfId="0" applyFont="1" applyBorder="1" applyAlignment="1" applyProtection="1">
      <alignment horizontal="left" vertical="top" wrapText="1"/>
      <protection hidden="1"/>
    </xf>
    <xf numFmtId="0" fontId="0" fillId="0" borderId="63" xfId="0" applyFont="1" applyBorder="1" applyAlignment="1" applyProtection="1">
      <alignment horizontal="left" vertical="top" wrapText="1"/>
      <protection hidden="1"/>
    </xf>
    <xf numFmtId="49" fontId="20" fillId="0" borderId="45" xfId="0" applyNumberFormat="1" applyFont="1" applyBorder="1" applyAlignment="1" applyProtection="1">
      <alignment horizontal="left" wrapText="1"/>
      <protection hidden="1"/>
    </xf>
    <xf numFmtId="49" fontId="14" fillId="0" borderId="55" xfId="0" applyNumberFormat="1" applyFont="1" applyFill="1" applyBorder="1" applyAlignment="1" applyProtection="1">
      <alignment horizontal="left" wrapText="1"/>
      <protection hidden="1"/>
    </xf>
    <xf numFmtId="0" fontId="5" fillId="0" borderId="45" xfId="0" applyFont="1" applyBorder="1" applyAlignment="1" applyProtection="1">
      <alignment horizontal="left" vertical="center" wrapText="1"/>
      <protection hidden="1"/>
    </xf>
    <xf numFmtId="49" fontId="9" fillId="0" borderId="52" xfId="0" applyNumberFormat="1" applyFont="1" applyFill="1" applyBorder="1" applyAlignment="1">
      <alignment horizontal="center" vertical="center" wrapText="1"/>
    </xf>
    <xf numFmtId="0" fontId="14" fillId="0" borderId="6" xfId="0" applyFont="1" applyBorder="1" applyAlignment="1">
      <alignment horizontal="right" wrapText="1"/>
    </xf>
    <xf numFmtId="0" fontId="9" fillId="0" borderId="0" xfId="0" applyFont="1" applyBorder="1" applyAlignment="1" applyProtection="1">
      <alignment horizontal="center"/>
      <protection hidden="1"/>
    </xf>
    <xf numFmtId="0" fontId="9" fillId="4" borderId="64"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center"/>
      <protection hidden="1"/>
    </xf>
    <xf numFmtId="10" fontId="9" fillId="7" borderId="6" xfId="0" applyNumberFormat="1" applyFont="1" applyFill="1" applyBorder="1" applyAlignment="1" applyProtection="1">
      <alignment horizontal="center" vertical="center" wrapText="1"/>
      <protection hidden="1"/>
    </xf>
    <xf numFmtId="0" fontId="14" fillId="0" borderId="6" xfId="0" applyFont="1" applyFill="1" applyBorder="1" applyAlignment="1" applyProtection="1">
      <alignment horizontal="right" vertical="center" wrapText="1"/>
      <protection hidden="1"/>
    </xf>
    <xf numFmtId="2" fontId="9" fillId="0" borderId="6" xfId="0" applyNumberFormat="1" applyFont="1" applyFill="1" applyBorder="1" applyAlignment="1" applyProtection="1">
      <alignment horizontal="center" vertical="center" wrapText="1"/>
      <protection hidden="1"/>
    </xf>
    <xf numFmtId="0" fontId="3" fillId="7" borderId="6" xfId="0" applyFont="1" applyFill="1" applyBorder="1" applyAlignment="1" applyProtection="1">
      <alignment horizontal="right" vertical="center" wrapText="1"/>
      <protection hidden="1"/>
    </xf>
    <xf numFmtId="0" fontId="9" fillId="7" borderId="6" xfId="0" applyFont="1" applyFill="1" applyBorder="1" applyAlignment="1" applyProtection="1">
      <alignment horizontal="left" vertical="center" wrapText="1"/>
      <protection hidden="1"/>
    </xf>
    <xf numFmtId="170" fontId="3" fillId="7" borderId="6" xfId="1" applyNumberFormat="1" applyFont="1" applyFill="1" applyBorder="1" applyAlignment="1" applyProtection="1">
      <alignment horizontal="center" vertical="center" wrapText="1"/>
      <protection hidden="1"/>
    </xf>
    <xf numFmtId="0" fontId="0" fillId="0" borderId="0" xfId="0" applyBorder="1" applyAlignment="1">
      <alignment horizontal="center" vertical="center" wrapText="1"/>
    </xf>
    <xf numFmtId="0" fontId="14" fillId="7" borderId="6" xfId="0" applyFont="1" applyFill="1" applyBorder="1" applyAlignment="1" applyProtection="1">
      <alignment horizontal="right" vertical="center" wrapText="1"/>
      <protection hidden="1"/>
    </xf>
    <xf numFmtId="0" fontId="14" fillId="0" borderId="6" xfId="0" applyFont="1" applyFill="1" applyBorder="1" applyAlignment="1" applyProtection="1">
      <alignment horizontal="left" vertical="center" wrapText="1"/>
      <protection hidden="1"/>
    </xf>
    <xf numFmtId="0" fontId="14" fillId="0" borderId="6" xfId="0" applyFont="1" applyFill="1" applyBorder="1" applyAlignment="1" applyProtection="1">
      <alignment vertical="center" wrapText="1"/>
      <protection hidden="1"/>
    </xf>
    <xf numFmtId="166" fontId="55" fillId="2" borderId="0" xfId="0" applyNumberFormat="1" applyFont="1" applyFill="1" applyBorder="1" applyAlignment="1" applyProtection="1">
      <alignment horizontal="center" vertical="center"/>
      <protection hidden="1"/>
    </xf>
    <xf numFmtId="0" fontId="16" fillId="0" borderId="8" xfId="0" applyFont="1" applyFill="1" applyBorder="1" applyAlignment="1" applyProtection="1">
      <alignment horizontal="center" vertical="center" wrapText="1"/>
      <protection hidden="1"/>
    </xf>
    <xf numFmtId="0" fontId="16" fillId="0" borderId="5" xfId="0" applyFont="1" applyFill="1" applyBorder="1" applyAlignment="1" applyProtection="1">
      <alignment horizontal="center" vertical="center" wrapText="1"/>
      <protection hidden="1"/>
    </xf>
    <xf numFmtId="0" fontId="16" fillId="0" borderId="10"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3" fontId="69" fillId="6" borderId="8" xfId="7" applyNumberFormat="1" applyFont="1" applyFill="1" applyBorder="1" applyAlignment="1" applyProtection="1">
      <alignment horizontal="center" vertical="center" wrapText="1"/>
      <protection hidden="1"/>
    </xf>
    <xf numFmtId="0" fontId="69" fillId="6" borderId="5" xfId="7" applyNumberFormat="1" applyFont="1" applyFill="1" applyBorder="1" applyAlignment="1" applyProtection="1">
      <alignment horizontal="center" vertical="center" wrapText="1"/>
      <protection hidden="1"/>
    </xf>
    <xf numFmtId="0" fontId="69" fillId="6" borderId="10" xfId="7" applyNumberFormat="1" applyFont="1" applyFill="1" applyBorder="1" applyAlignment="1" applyProtection="1">
      <alignment horizontal="center" vertical="center" wrapText="1"/>
      <protection hidden="1"/>
    </xf>
    <xf numFmtId="0" fontId="14" fillId="9" borderId="6" xfId="0" applyFont="1" applyFill="1" applyBorder="1" applyAlignment="1" applyProtection="1">
      <alignment horizontal="center" vertical="center" wrapText="1"/>
      <protection hidden="1"/>
    </xf>
    <xf numFmtId="166" fontId="67" fillId="9" borderId="6" xfId="0" applyNumberFormat="1" applyFont="1" applyFill="1" applyBorder="1" applyAlignment="1" applyProtection="1">
      <alignment horizontal="center" vertical="center" wrapText="1"/>
      <protection hidden="1"/>
    </xf>
    <xf numFmtId="3" fontId="16" fillId="7" borderId="6" xfId="0" applyNumberFormat="1" applyFont="1" applyFill="1" applyBorder="1" applyAlignment="1" applyProtection="1">
      <alignment horizontal="center" vertical="center" wrapText="1"/>
      <protection hidden="1"/>
    </xf>
    <xf numFmtId="166" fontId="67" fillId="7" borderId="6" xfId="0" applyNumberFormat="1" applyFont="1" applyFill="1" applyBorder="1" applyAlignment="1" applyProtection="1">
      <alignment horizontal="center" vertical="center" wrapText="1"/>
      <protection hidden="1"/>
    </xf>
    <xf numFmtId="3" fontId="16" fillId="6" borderId="6" xfId="0" applyNumberFormat="1" applyFont="1" applyFill="1" applyBorder="1" applyAlignment="1" applyProtection="1">
      <alignment horizontal="left" vertical="center" wrapText="1"/>
      <protection hidden="1"/>
    </xf>
    <xf numFmtId="166" fontId="67" fillId="0" borderId="6" xfId="0" applyNumberFormat="1" applyFont="1" applyFill="1" applyBorder="1" applyAlignment="1" applyProtection="1">
      <alignment horizontal="center" vertical="center" wrapText="1"/>
      <protection hidden="1"/>
    </xf>
    <xf numFmtId="3" fontId="9" fillId="0" borderId="6" xfId="0" applyNumberFormat="1" applyFont="1" applyFill="1" applyBorder="1" applyAlignment="1" applyProtection="1">
      <alignment horizontal="center" vertical="center" wrapText="1"/>
      <protection hidden="1"/>
    </xf>
    <xf numFmtId="166" fontId="16" fillId="0" borderId="6" xfId="0" applyNumberFormat="1" applyFont="1" applyFill="1" applyBorder="1" applyAlignment="1" applyProtection="1">
      <alignment horizontal="center" vertical="center" wrapText="1"/>
      <protection hidden="1"/>
    </xf>
    <xf numFmtId="3" fontId="16" fillId="6" borderId="6" xfId="0" applyNumberFormat="1" applyFont="1" applyFill="1" applyBorder="1" applyAlignment="1" applyProtection="1">
      <alignment horizontal="center" vertical="center" wrapText="1"/>
      <protection hidden="1"/>
    </xf>
    <xf numFmtId="166" fontId="16" fillId="6" borderId="6" xfId="0" applyNumberFormat="1" applyFont="1" applyFill="1" applyBorder="1" applyAlignment="1" applyProtection="1">
      <alignment horizontal="center" vertical="center" wrapText="1"/>
      <protection hidden="1"/>
    </xf>
    <xf numFmtId="3" fontId="16" fillId="9" borderId="6" xfId="0" applyNumberFormat="1"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wrapText="1"/>
      <protection hidden="1"/>
    </xf>
    <xf numFmtId="0" fontId="14" fillId="9" borderId="6" xfId="0" applyFont="1" applyFill="1" applyBorder="1" applyAlignment="1" applyProtection="1">
      <alignment horizontal="right" vertical="center" wrapText="1"/>
      <protection hidden="1"/>
    </xf>
    <xf numFmtId="10" fontId="16" fillId="9" borderId="6" xfId="0" applyNumberFormat="1" applyFont="1" applyFill="1" applyBorder="1" applyAlignment="1" applyProtection="1">
      <alignment horizontal="center" vertical="center" wrapText="1"/>
      <protection hidden="1"/>
    </xf>
    <xf numFmtId="2" fontId="16" fillId="0" borderId="6" xfId="0" applyNumberFormat="1" applyFont="1" applyFill="1" applyBorder="1" applyAlignment="1" applyProtection="1">
      <alignment horizontal="center" vertical="center" wrapText="1"/>
      <protection hidden="1"/>
    </xf>
    <xf numFmtId="0" fontId="16" fillId="9" borderId="6" xfId="0" applyFont="1" applyFill="1" applyBorder="1" applyAlignment="1" applyProtection="1">
      <alignment horizontal="right" vertical="center" wrapText="1"/>
      <protection hidden="1"/>
    </xf>
    <xf numFmtId="166" fontId="16" fillId="9" borderId="6" xfId="0" applyNumberFormat="1"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57" fillId="0" borderId="0" xfId="0" applyFont="1"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49" fontId="0" fillId="0" borderId="0" xfId="0" applyNumberFormat="1" applyFont="1" applyBorder="1" applyAlignment="1" applyProtection="1">
      <alignment horizontal="left" vertical="center" wrapText="1"/>
      <protection hidden="1"/>
    </xf>
    <xf numFmtId="0" fontId="13" fillId="0" borderId="0" xfId="0" applyFont="1" applyBorder="1" applyAlignment="1" applyProtection="1">
      <alignment horizontal="left" vertical="center" wrapText="1"/>
      <protection hidden="1"/>
    </xf>
    <xf numFmtId="0" fontId="9" fillId="0" borderId="72" xfId="0" applyFont="1" applyBorder="1" applyAlignment="1" applyProtection="1">
      <alignment horizontal="right" vertical="center"/>
      <protection hidden="1"/>
    </xf>
    <xf numFmtId="0" fontId="9" fillId="0" borderId="67" xfId="0" applyFont="1" applyBorder="1" applyAlignment="1" applyProtection="1">
      <alignment horizontal="right" vertical="center"/>
      <protection hidden="1"/>
    </xf>
    <xf numFmtId="0" fontId="87" fillId="0" borderId="0" xfId="0" applyFont="1" applyBorder="1" applyAlignment="1" applyProtection="1">
      <alignment horizontal="left" wrapText="1"/>
      <protection hidden="1"/>
    </xf>
    <xf numFmtId="0" fontId="13" fillId="0" borderId="74" xfId="0" applyFont="1" applyFill="1" applyBorder="1" applyAlignment="1" applyProtection="1">
      <alignment horizontal="center" vertical="center"/>
      <protection hidden="1"/>
    </xf>
    <xf numFmtId="0" fontId="13" fillId="0" borderId="75" xfId="0" applyFont="1" applyFill="1" applyBorder="1" applyAlignment="1" applyProtection="1">
      <alignment horizontal="center" vertical="center"/>
      <protection hidden="1"/>
    </xf>
    <xf numFmtId="0" fontId="13" fillId="0" borderId="76" xfId="0" applyFont="1" applyFill="1" applyBorder="1" applyAlignment="1" applyProtection="1">
      <alignment horizontal="center" vertical="center"/>
      <protection hidden="1"/>
    </xf>
    <xf numFmtId="0" fontId="3" fillId="8" borderId="74" xfId="0" applyFont="1" applyFill="1" applyBorder="1" applyAlignment="1" applyProtection="1">
      <alignment horizontal="center" vertical="center" wrapText="1"/>
      <protection hidden="1"/>
    </xf>
    <xf numFmtId="0" fontId="3" fillId="8" borderId="75" xfId="0" applyFont="1" applyFill="1" applyBorder="1" applyAlignment="1" applyProtection="1">
      <alignment horizontal="center" vertical="center" wrapText="1"/>
      <protection hidden="1"/>
    </xf>
    <xf numFmtId="0" fontId="3" fillId="8" borderId="76" xfId="0" applyFont="1" applyFill="1" applyBorder="1" applyAlignment="1" applyProtection="1">
      <alignment horizontal="center" vertical="center" wrapText="1"/>
      <protection hidden="1"/>
    </xf>
    <xf numFmtId="0" fontId="86" fillId="0" borderId="77" xfId="0" applyFont="1" applyBorder="1" applyAlignment="1" applyProtection="1">
      <alignment horizontal="right" vertical="center" wrapText="1"/>
      <protection hidden="1"/>
    </xf>
    <xf numFmtId="0" fontId="86" fillId="0" borderId="78" xfId="0" applyFont="1" applyBorder="1" applyAlignment="1" applyProtection="1">
      <alignment horizontal="right" vertical="center" wrapText="1"/>
      <protection hidden="1"/>
    </xf>
    <xf numFmtId="0" fontId="86" fillId="0" borderId="79" xfId="0" applyFont="1" applyBorder="1" applyAlignment="1" applyProtection="1">
      <alignment horizontal="right" vertical="center" wrapText="1"/>
      <protection hidden="1"/>
    </xf>
    <xf numFmtId="0" fontId="9" fillId="0" borderId="70" xfId="0" applyFont="1" applyBorder="1" applyAlignment="1" applyProtection="1">
      <alignment horizontal="right" vertical="center"/>
      <protection hidden="1"/>
    </xf>
    <xf numFmtId="0" fontId="86" fillId="0" borderId="70" xfId="0" applyFont="1" applyBorder="1" applyAlignment="1" applyProtection="1">
      <alignment horizontal="right" vertical="center"/>
      <protection hidden="1"/>
    </xf>
    <xf numFmtId="0" fontId="86" fillId="0" borderId="6" xfId="0" applyFont="1" applyBorder="1" applyAlignment="1" applyProtection="1">
      <alignment horizontal="right" vertical="center"/>
      <protection hidden="1"/>
    </xf>
    <xf numFmtId="0" fontId="17" fillId="0" borderId="0" xfId="0" applyFont="1" applyBorder="1" applyAlignment="1">
      <alignment horizontal="center"/>
    </xf>
    <xf numFmtId="0" fontId="13" fillId="0" borderId="74"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76" xfId="0" applyFont="1" applyFill="1" applyBorder="1" applyAlignment="1">
      <alignment horizontal="center" vertical="center"/>
    </xf>
    <xf numFmtId="0" fontId="3" fillId="8" borderId="74" xfId="0" applyFont="1" applyFill="1" applyBorder="1" applyAlignment="1">
      <alignment horizontal="center" vertical="center" wrapText="1"/>
    </xf>
    <xf numFmtId="0" fontId="3" fillId="8" borderId="75" xfId="0" applyFont="1" applyFill="1" applyBorder="1" applyAlignment="1">
      <alignment horizontal="center" vertical="center" wrapText="1"/>
    </xf>
    <xf numFmtId="0" fontId="3" fillId="8" borderId="76" xfId="0" applyFont="1" applyFill="1" applyBorder="1" applyAlignment="1">
      <alignment horizontal="center" vertical="center" wrapText="1"/>
    </xf>
    <xf numFmtId="0" fontId="67" fillId="0" borderId="32" xfId="0" applyFont="1" applyBorder="1" applyAlignment="1">
      <alignment horizontal="right" vertical="center"/>
    </xf>
    <xf numFmtId="0" fontId="67" fillId="0" borderId="68" xfId="0" applyFont="1" applyBorder="1" applyAlignment="1">
      <alignment horizontal="right" vertical="center"/>
    </xf>
    <xf numFmtId="0" fontId="67" fillId="0" borderId="70" xfId="0" applyFont="1" applyBorder="1" applyAlignment="1">
      <alignment horizontal="right" vertical="center"/>
    </xf>
    <xf numFmtId="0" fontId="67" fillId="0" borderId="6" xfId="0" applyFont="1" applyBorder="1" applyAlignment="1">
      <alignment horizontal="right" vertical="center"/>
    </xf>
    <xf numFmtId="0" fontId="67" fillId="0" borderId="72" xfId="0" applyFont="1" applyBorder="1" applyAlignment="1">
      <alignment horizontal="right" vertical="center"/>
    </xf>
    <xf numFmtId="0" fontId="67" fillId="0" borderId="67" xfId="0" applyFont="1" applyBorder="1" applyAlignment="1">
      <alignment horizontal="right" vertical="center"/>
    </xf>
    <xf numFmtId="0" fontId="0" fillId="0" borderId="80" xfId="0" applyBorder="1" applyAlignment="1">
      <alignment horizontal="center"/>
    </xf>
    <xf numFmtId="0" fontId="81" fillId="0" borderId="81" xfId="0" applyFont="1" applyFill="1" applyBorder="1" applyAlignment="1">
      <alignment horizontal="center" vertical="center"/>
    </xf>
    <xf numFmtId="0" fontId="81" fillId="0" borderId="80" xfId="0" applyFont="1" applyFill="1" applyBorder="1" applyAlignment="1">
      <alignment horizontal="center" vertical="center"/>
    </xf>
    <xf numFmtId="0" fontId="65" fillId="0" borderId="0" xfId="0" applyFont="1" applyAlignment="1">
      <alignment horizontal="center" vertical="center"/>
    </xf>
    <xf numFmtId="0" fontId="80" fillId="13" borderId="74" xfId="0" applyFont="1" applyFill="1" applyBorder="1" applyAlignment="1">
      <alignment horizontal="center" vertical="center" wrapText="1"/>
    </xf>
    <xf numFmtId="0" fontId="80" fillId="13" borderId="75" xfId="0" applyFont="1" applyFill="1" applyBorder="1" applyAlignment="1">
      <alignment horizontal="center" vertical="center"/>
    </xf>
    <xf numFmtId="0" fontId="80" fillId="13" borderId="76" xfId="0" applyFont="1" applyFill="1" applyBorder="1" applyAlignment="1">
      <alignment horizontal="center" vertical="center"/>
    </xf>
    <xf numFmtId="0" fontId="88" fillId="0" borderId="74" xfId="0" applyFont="1" applyBorder="1" applyAlignment="1">
      <alignment horizontal="left" vertical="center" wrapText="1"/>
    </xf>
    <xf numFmtId="0" fontId="88" fillId="0" borderId="75" xfId="0" applyFont="1" applyBorder="1" applyAlignment="1">
      <alignment horizontal="left" vertical="center" wrapText="1"/>
    </xf>
    <xf numFmtId="0" fontId="88" fillId="0" borderId="76" xfId="0" applyFont="1" applyBorder="1" applyAlignment="1">
      <alignment horizontal="left" vertical="center" wrapText="1"/>
    </xf>
    <xf numFmtId="0" fontId="80" fillId="14" borderId="0" xfId="0" applyFont="1" applyFill="1" applyBorder="1" applyAlignment="1">
      <alignment horizontal="right" vertical="center"/>
    </xf>
    <xf numFmtId="0" fontId="85" fillId="16" borderId="0" xfId="4" applyFont="1" applyFill="1" applyAlignment="1" applyProtection="1">
      <alignment horizontal="center" vertical="center" wrapText="1"/>
    </xf>
    <xf numFmtId="0" fontId="81" fillId="0" borderId="74" xfId="0" applyFont="1" applyFill="1" applyBorder="1" applyAlignment="1">
      <alignment horizontal="center" vertical="center"/>
    </xf>
    <xf numFmtId="0" fontId="81" fillId="0" borderId="75" xfId="0" applyFont="1" applyFill="1" applyBorder="1" applyAlignment="1">
      <alignment horizontal="center" vertical="center"/>
    </xf>
    <xf numFmtId="0" fontId="81" fillId="0" borderId="76" xfId="0" applyFont="1" applyFill="1" applyBorder="1" applyAlignment="1">
      <alignment horizontal="center" vertical="center"/>
    </xf>
    <xf numFmtId="0" fontId="58" fillId="0" borderId="0" xfId="0" applyFont="1" applyAlignment="1">
      <alignment horizontal="center" vertical="center"/>
    </xf>
    <xf numFmtId="0" fontId="0" fillId="0" borderId="0" xfId="0" applyAlignment="1">
      <alignment horizontal="center" vertical="center"/>
    </xf>
  </cellXfs>
  <cellStyles count="10">
    <cellStyle name="Euro" xfId="1"/>
    <cellStyle name="Euro 2" xfId="2"/>
    <cellStyle name="Euro 3" xfId="3"/>
    <cellStyle name="Lien hypertexte" xfId="4" builtinId="8"/>
    <cellStyle name="Lien hypertexte 2" xfId="5"/>
    <cellStyle name="Lien hypertexte 3" xfId="6"/>
    <cellStyle name="Normal" xfId="0" builtinId="0"/>
    <cellStyle name="Pourcentage" xfId="7" builtinId="5"/>
    <cellStyle name="Pourcentage 2" xfId="8"/>
    <cellStyle name="Pourcentage 3" xfId="9"/>
  </cellStyles>
  <dxfs count="1">
    <dxf>
      <font>
        <color rgb="FF9C000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fr-FR"/>
              <a:t>NEGHOSCORE</a:t>
            </a:r>
          </a:p>
        </c:rich>
      </c:tx>
      <c:layout>
        <c:manualLayout>
          <c:xMode val="edge"/>
          <c:yMode val="edge"/>
          <c:x val="0.38342771583082313"/>
          <c:y val="1.0631532444583041E-2"/>
        </c:manualLayout>
      </c:layout>
      <c:overlay val="0"/>
      <c:spPr>
        <a:noFill/>
        <a:ln w="25400">
          <a:noFill/>
        </a:ln>
      </c:spPr>
    </c:title>
    <c:autoTitleDeleted val="0"/>
    <c:plotArea>
      <c:layout>
        <c:manualLayout>
          <c:layoutTarget val="inner"/>
          <c:xMode val="edge"/>
          <c:yMode val="edge"/>
          <c:x val="0.27106258697528579"/>
          <c:y val="0.23235862122400752"/>
          <c:w val="0.43330521939791083"/>
          <c:h val="0.59559481264103975"/>
        </c:manualLayout>
      </c:layout>
      <c:radarChart>
        <c:radarStyle val="filled"/>
        <c:varyColors val="0"/>
        <c:ser>
          <c:idx val="0"/>
          <c:order val="0"/>
          <c:spPr>
            <a:noFill/>
            <a:ln w="12700">
              <a:solidFill>
                <a:srgbClr val="000000"/>
              </a:solidFill>
              <a:prstDash val="solid"/>
            </a:ln>
          </c:spPr>
          <c:dLbls>
            <c:spPr>
              <a:noFill/>
              <a:ln w="25400">
                <a:noFill/>
              </a:ln>
            </c:spPr>
            <c:txPr>
              <a:bodyPr/>
              <a:lstStyle/>
              <a:p>
                <a:pPr>
                  <a:defRPr sz="1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'25'!$B$23:$C$26</c:f>
              <c:strCache>
                <c:ptCount val="4"/>
                <c:pt idx="0">
                  <c:v>Efficacité du management
(feuille 15)</c:v>
                </c:pt>
                <c:pt idx="1">
                  <c:v>Qualité outil de travail
(feuille 18)</c:v>
                </c:pt>
                <c:pt idx="2">
                  <c:v>Moyens commerciaux et stratégie marketing (feuille 21)</c:v>
                </c:pt>
                <c:pt idx="3">
                  <c:v>Caractéristiques économiques de l'exploitation (feuille 24)</c:v>
                </c:pt>
              </c:strCache>
            </c:strRef>
          </c:cat>
          <c:val>
            <c:numRef>
              <c:f>'25'!$E$23:$E$26</c:f>
              <c:numCache>
                <c:formatCode>0</c:formatCode>
                <c:ptCount val="4"/>
                <c:pt idx="0">
                  <c:v>34</c:v>
                </c:pt>
                <c:pt idx="1">
                  <c:v>94</c:v>
                </c:pt>
                <c:pt idx="2">
                  <c:v>32</c:v>
                </c:pt>
                <c:pt idx="3">
                  <c:v>17</c:v>
                </c:pt>
              </c:numCache>
            </c:numRef>
          </c:val>
        </c:ser>
        <c:ser>
          <c:idx val="1"/>
          <c:order val="1"/>
          <c:spPr>
            <a:gradFill rotWithShape="0">
              <a:gsLst>
                <a:gs pos="0">
                  <a:srgbClr val="FFFF99"/>
                </a:gs>
                <a:gs pos="100000">
                  <a:srgbClr val="FF9900"/>
                </a:gs>
              </a:gsLst>
              <a:lin ang="5400000" scaled="1"/>
            </a:gradFill>
            <a:ln w="38100">
              <a:solidFill>
                <a:srgbClr val="000000"/>
              </a:solidFill>
              <a:prstDash val="solid"/>
            </a:ln>
          </c:spPr>
          <c:dPt>
            <c:idx val="0"/>
            <c:bubble3D val="0"/>
          </c:dPt>
          <c:dPt>
            <c:idx val="1"/>
            <c:bubble3D val="0"/>
          </c:dPt>
          <c:dPt>
            <c:idx val="2"/>
            <c:bubble3D val="0"/>
          </c:dPt>
          <c:dPt>
            <c:idx val="3"/>
            <c:bubble3D val="0"/>
          </c:dPt>
          <c:dLbls>
            <c:dLbl>
              <c:idx val="0"/>
              <c:layout>
                <c:manualLayout>
                  <c:x val="-7.895872747450193E-2"/>
                  <c:y val="9.9340054817871018E-2"/>
                </c:manualLayout>
              </c:layout>
              <c:spPr>
                <a:noFill/>
                <a:ln w="25400">
                  <a:noFill/>
                </a:ln>
              </c:spPr>
              <c:txPr>
                <a:bodyPr/>
                <a:lstStyle/>
                <a:p>
                  <a:pPr>
                    <a:defRPr sz="11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1"/>
              <c:layout>
                <c:manualLayout>
                  <c:x val="1.073825503355705E-2"/>
                  <c:y val="-4.4513643341752104E-2"/>
                </c:manualLayout>
              </c:layout>
              <c:spPr>
                <a:noFill/>
                <a:ln w="25400">
                  <a:noFill/>
                </a:ln>
              </c:spPr>
              <c:txPr>
                <a:bodyPr/>
                <a:lstStyle/>
                <a:p>
                  <a:pPr>
                    <a:defRPr sz="11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2"/>
              <c:layout>
                <c:manualLayout>
                  <c:x val="5.1539960189540074E-2"/>
                  <c:y val="1.0062893081761101E-2"/>
                </c:manualLayout>
              </c:layout>
              <c:spPr>
                <a:noFill/>
                <a:ln w="25400">
                  <a:noFill/>
                </a:ln>
              </c:spPr>
              <c:txPr>
                <a:bodyPr/>
                <a:lstStyle/>
                <a:p>
                  <a:pPr>
                    <a:defRPr sz="11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 val="-5.7723193996723592E-2"/>
                  <c:y val="3.8969147724458982E-2"/>
                </c:manualLayout>
              </c:layout>
              <c:spPr>
                <a:noFill/>
                <a:ln w="25400">
                  <a:noFill/>
                </a:ln>
              </c:spPr>
              <c:txPr>
                <a:bodyPr/>
                <a:lstStyle/>
                <a:p>
                  <a:pPr>
                    <a:defRPr sz="11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1150" b="1" i="0" u="none" strike="noStrike" baseline="0">
                    <a:solidFill>
                      <a:srgbClr val="339966"/>
                    </a:solidFill>
                    <a:latin typeface="Arial"/>
                    <a:ea typeface="Arial"/>
                    <a:cs typeface="Arial"/>
                  </a:defRPr>
                </a:pPr>
                <a:endParaRPr lang="fr-FR"/>
              </a:p>
            </c:txPr>
            <c:showLegendKey val="0"/>
            <c:showVal val="1"/>
            <c:showCatName val="0"/>
            <c:showSerName val="0"/>
            <c:showPercent val="0"/>
            <c:showBubbleSize val="0"/>
            <c:showLeaderLines val="0"/>
          </c:dLbls>
          <c:cat>
            <c:strRef>
              <c:f>'25'!$B$23:$C$26</c:f>
              <c:strCache>
                <c:ptCount val="4"/>
                <c:pt idx="0">
                  <c:v>Efficacité du management
(feuille 15)</c:v>
                </c:pt>
                <c:pt idx="1">
                  <c:v>Qualité outil de travail
(feuille 18)</c:v>
                </c:pt>
                <c:pt idx="2">
                  <c:v>Moyens commerciaux et stratégie marketing (feuille 21)</c:v>
                </c:pt>
                <c:pt idx="3">
                  <c:v>Caractéristiques économiques de l'exploitation (feuille 24)</c:v>
                </c:pt>
              </c:strCache>
            </c:strRef>
          </c:cat>
          <c:val>
            <c:numRef>
              <c:f>'25'!$F$23:$F$26</c:f>
              <c:numCache>
                <c:formatCode>0.00%</c:formatCode>
                <c:ptCount val="4"/>
                <c:pt idx="0">
                  <c:v>0.85</c:v>
                </c:pt>
                <c:pt idx="1">
                  <c:v>0.53409090909090906</c:v>
                </c:pt>
                <c:pt idx="2">
                  <c:v>0.61538461538461542</c:v>
                </c:pt>
                <c:pt idx="3">
                  <c:v>0.35416666666666669</c:v>
                </c:pt>
              </c:numCache>
            </c:numRef>
          </c:val>
        </c:ser>
        <c:dLbls>
          <c:showLegendKey val="0"/>
          <c:showVal val="0"/>
          <c:showCatName val="0"/>
          <c:showSerName val="0"/>
          <c:showPercent val="0"/>
          <c:showBubbleSize val="0"/>
        </c:dLbls>
        <c:axId val="227946496"/>
        <c:axId val="227948032"/>
      </c:radarChart>
      <c:catAx>
        <c:axId val="227946496"/>
        <c:scaling>
          <c:orientation val="minMax"/>
        </c:scaling>
        <c:delete val="0"/>
        <c:axPos val="b"/>
        <c:majorGridlines>
          <c:spPr>
            <a:ln w="12700">
              <a:solidFill>
                <a:srgbClr val="000000"/>
              </a:solidFill>
              <a:prstDash val="solid"/>
            </a:ln>
          </c:spPr>
        </c:majorGridlines>
        <c:numFmt formatCode="General" sourceLinked="0"/>
        <c:majorTickMark val="out"/>
        <c:minorTickMark val="none"/>
        <c:tickLblPos val="nextTo"/>
        <c:txPr>
          <a:bodyPr rot="0" vert="horz"/>
          <a:lstStyle/>
          <a:p>
            <a:pPr>
              <a:defRPr sz="1050" b="1" i="0" u="none" strike="noStrike" baseline="0">
                <a:solidFill>
                  <a:srgbClr val="000000"/>
                </a:solidFill>
                <a:latin typeface="Arial"/>
                <a:ea typeface="Arial"/>
                <a:cs typeface="Arial"/>
              </a:defRPr>
            </a:pPr>
            <a:endParaRPr lang="fr-FR"/>
          </a:p>
        </c:txPr>
        <c:crossAx val="227948032"/>
        <c:crossesAt val="0"/>
        <c:auto val="0"/>
        <c:lblAlgn val="ctr"/>
        <c:lblOffset val="100"/>
        <c:noMultiLvlLbl val="0"/>
      </c:catAx>
      <c:valAx>
        <c:axId val="227948032"/>
        <c:scaling>
          <c:orientation val="minMax"/>
          <c:max val="1"/>
        </c:scaling>
        <c:delete val="0"/>
        <c:axPos val="l"/>
        <c:numFmt formatCode="0" sourceLinked="1"/>
        <c:majorTickMark val="cross"/>
        <c:minorTickMark val="none"/>
        <c:tickLblPos val="none"/>
        <c:spPr>
          <a:ln w="12700">
            <a:solidFill>
              <a:srgbClr val="000000"/>
            </a:solidFill>
            <a:prstDash val="solid"/>
          </a:ln>
        </c:spPr>
        <c:crossAx val="227946496"/>
        <c:crosses val="autoZero"/>
        <c:crossBetween val="midCat"/>
      </c:valAx>
      <c:spPr>
        <a:gradFill rotWithShape="0">
          <a:gsLst>
            <a:gs pos="0">
              <a:srgbClr val="CCFFFF"/>
            </a:gs>
            <a:gs pos="100000">
              <a:srgbClr val="FFCC99"/>
            </a:gs>
          </a:gsLst>
          <a:lin ang="5400000" scaled="1"/>
        </a:gra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51180555555555562" footer="0.51180555555555562"/>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5</xdr:row>
      <xdr:rowOff>38100</xdr:rowOff>
    </xdr:from>
    <xdr:to>
      <xdr:col>5</xdr:col>
      <xdr:colOff>1276350</xdr:colOff>
      <xdr:row>18</xdr:row>
      <xdr:rowOff>104775</xdr:rowOff>
    </xdr:to>
    <xdr:graphicFrame macro="">
      <xdr:nvGraphicFramePr>
        <xdr:cNvPr id="219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lhotellerie-restauration.fr/Find.asp?cmd=getdoc&amp;maxSize=400000&amp;DocId=1298&amp;Index=e%3A%5Cdtsearch%5Cuserdata%5CHO%5FArticleRecent&amp;HitCount=27&amp;hits=3+11+23+29+47+87+93+24c+2c6+371+4ba+5f2+68e+6a1+86c+906+abe+ac6+c1e+c29+cf5+e32+e77+e7d+e9a+ea3+ea9" TargetMode="External"/><Relationship Id="rId2" Type="http://schemas.openxmlformats.org/officeDocument/2006/relationships/hyperlink" Target="http://www.lhotellerie-restauration.fr/blogs-des-experts/bail/"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www.lhotellerie-restauration.fr/journal/emploi/2012-02/Les-remunerations-2011-dans-les-metiers-des-CHR-Cote-cuisine-creer-cuisiner-produire.htm?fd=enquete%20and%20salaires%20and%202011"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3" Type="http://schemas.openxmlformats.org/officeDocument/2006/relationships/hyperlink" Target="../../../Local%20Settings/Temporary%20Internet%20Files/Content.IE5/UHHV4R79/calcul_prime_d_objectif.xls" TargetMode="External"/><Relationship Id="rId2" Type="http://schemas.openxmlformats.org/officeDocument/2006/relationships/hyperlink" Target="../../../Local%20Settings/Temporary%20Internet%20Files/Content.IE5/UHHV4R79/NeghoscoreHotelBureau.xls" TargetMode="External"/><Relationship Id="rId1" Type="http://schemas.openxmlformats.org/officeDocument/2006/relationships/hyperlink" Target="../../../Local%20Settings/Temporary%20Internet%20Files/Content.IE5/UHHV4R79/calcul_prime_d_objectif.xls" TargetMode="External"/><Relationship Id="rId4" Type="http://schemas.openxmlformats.org/officeDocument/2006/relationships/hyperlink" Target="../../../Local%20Settings/Temporary%20Internet%20Files/Content.IE5/UHHV4R79/NeghoscoreHotelBureau.xl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vosdroits.service-public.fr/professionnels-entreprises/F22399.xhtml" TargetMode="Externa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showGridLines="0" tabSelected="1" workbookViewId="0">
      <selection activeCell="J23" sqref="J23"/>
    </sheetView>
  </sheetViews>
  <sheetFormatPr baseColWidth="10" defaultColWidth="10.7109375" defaultRowHeight="12.75"/>
  <cols>
    <col min="1" max="7" width="16.7109375" customWidth="1"/>
  </cols>
  <sheetData>
    <row r="1" spans="1:10" ht="35.1" customHeight="1">
      <c r="A1" s="398" t="s">
        <v>0</v>
      </c>
      <c r="B1" s="398"/>
      <c r="C1" s="398"/>
      <c r="D1" s="398"/>
      <c r="E1" s="398"/>
      <c r="F1" s="398"/>
      <c r="G1" s="398"/>
      <c r="H1" s="1"/>
      <c r="I1" s="1"/>
      <c r="J1" s="1"/>
    </row>
    <row r="2" spans="1:10" ht="15" customHeight="1">
      <c r="A2" s="2"/>
      <c r="B2" s="2"/>
      <c r="C2" s="2"/>
      <c r="D2" s="2"/>
      <c r="E2" s="2"/>
      <c r="F2" s="2"/>
      <c r="G2" s="2"/>
      <c r="H2" s="2"/>
      <c r="I2" s="2"/>
      <c r="J2" s="2"/>
    </row>
    <row r="3" spans="1:10" ht="20.100000000000001" customHeight="1">
      <c r="A3" s="3"/>
      <c r="B3" s="399" t="s">
        <v>1</v>
      </c>
      <c r="C3" s="399"/>
      <c r="D3" s="399"/>
      <c r="E3" s="399"/>
      <c r="F3" s="399"/>
      <c r="G3" s="4"/>
      <c r="H3" s="1"/>
      <c r="I3" s="1"/>
      <c r="J3" s="1"/>
    </row>
    <row r="4" spans="1:10" ht="15" customHeight="1">
      <c r="A4" s="3"/>
      <c r="B4" s="5"/>
      <c r="C4" s="5"/>
      <c r="D4" s="5"/>
      <c r="E4" s="6"/>
      <c r="F4" s="3"/>
      <c r="G4" s="7"/>
      <c r="H4" s="1"/>
      <c r="I4" s="1"/>
      <c r="J4" s="1"/>
    </row>
    <row r="5" spans="1:10" ht="15" customHeight="1">
      <c r="A5" s="8" t="s">
        <v>2</v>
      </c>
      <c r="B5" s="9"/>
      <c r="C5" s="9"/>
      <c r="D5" s="9"/>
      <c r="E5" s="8"/>
      <c r="F5" s="8"/>
      <c r="G5" s="8"/>
      <c r="H5" s="1"/>
      <c r="I5" s="1"/>
      <c r="J5" s="1"/>
    </row>
    <row r="6" spans="1:10" ht="15" customHeight="1">
      <c r="A6" s="8" t="s">
        <v>3</v>
      </c>
      <c r="B6" s="8"/>
      <c r="C6" s="8"/>
      <c r="D6" s="8"/>
      <c r="E6" s="8"/>
      <c r="F6" s="8"/>
      <c r="G6" s="8"/>
      <c r="H6" s="1"/>
      <c r="I6" s="1"/>
      <c r="J6" s="1"/>
    </row>
    <row r="7" spans="1:10" ht="15" customHeight="1">
      <c r="A7" s="8" t="s">
        <v>4</v>
      </c>
      <c r="B7" s="8"/>
      <c r="C7" s="8"/>
      <c r="D7" s="8"/>
      <c r="E7" s="8"/>
      <c r="F7" s="8"/>
      <c r="G7" s="8"/>
      <c r="H7" s="400" t="s">
        <v>5</v>
      </c>
      <c r="I7" s="400"/>
      <c r="J7" s="400"/>
    </row>
    <row r="8" spans="1:10" ht="15" customHeight="1">
      <c r="A8" s="8" t="s">
        <v>6</v>
      </c>
      <c r="B8" s="8"/>
      <c r="C8" s="8"/>
      <c r="D8" s="8"/>
      <c r="E8" s="8"/>
      <c r="F8" s="8"/>
      <c r="G8" s="8"/>
      <c r="H8" s="400"/>
      <c r="I8" s="400"/>
      <c r="J8" s="400"/>
    </row>
    <row r="9" spans="1:10" ht="15" customHeight="1">
      <c r="A9" s="8"/>
      <c r="B9" s="8"/>
      <c r="C9" s="8"/>
      <c r="D9" s="8"/>
      <c r="E9" s="8"/>
      <c r="F9" s="8"/>
      <c r="G9" s="8"/>
      <c r="H9" s="1"/>
      <c r="I9" s="1"/>
      <c r="J9" s="1"/>
    </row>
    <row r="10" spans="1:10" ht="15" customHeight="1">
      <c r="A10" s="8" t="s">
        <v>7</v>
      </c>
      <c r="B10" s="8"/>
      <c r="C10" s="8"/>
      <c r="D10" s="8"/>
      <c r="E10" s="8"/>
      <c r="F10" s="8"/>
      <c r="G10" s="8"/>
      <c r="H10" s="1"/>
      <c r="I10" s="1"/>
      <c r="J10" s="1"/>
    </row>
    <row r="11" spans="1:10" ht="15" customHeight="1">
      <c r="A11" s="8" t="s">
        <v>8</v>
      </c>
      <c r="B11" s="8"/>
      <c r="C11" s="8"/>
      <c r="D11" s="8"/>
      <c r="E11" s="8"/>
      <c r="F11" s="8"/>
      <c r="G11" s="8"/>
      <c r="H11" s="1"/>
      <c r="I11" s="1"/>
      <c r="J11" s="1"/>
    </row>
    <row r="12" spans="1:10" ht="15" customHeight="1">
      <c r="A12" s="8" t="s">
        <v>9</v>
      </c>
      <c r="B12" s="8"/>
      <c r="C12" s="8"/>
      <c r="D12" s="8"/>
      <c r="E12" s="8"/>
      <c r="F12" s="8"/>
      <c r="G12" s="8"/>
      <c r="H12" s="1"/>
      <c r="I12" s="1"/>
      <c r="J12" s="1"/>
    </row>
    <row r="13" spans="1:10" ht="15" customHeight="1">
      <c r="A13" s="1" t="s">
        <v>10</v>
      </c>
      <c r="B13" s="1"/>
      <c r="C13" s="1"/>
      <c r="D13" s="1"/>
      <c r="E13" s="1"/>
      <c r="F13" s="1"/>
      <c r="G13" s="1"/>
      <c r="H13" s="1"/>
      <c r="I13" s="1"/>
      <c r="J13" s="1"/>
    </row>
    <row r="14" spans="1:10" ht="15" customHeight="1">
      <c r="A14" s="1" t="s">
        <v>11</v>
      </c>
      <c r="B14" s="1"/>
      <c r="C14" s="1"/>
      <c r="D14" s="1"/>
      <c r="E14" s="1"/>
      <c r="F14" s="1"/>
      <c r="G14" s="1"/>
      <c r="H14" s="1"/>
      <c r="I14" s="1"/>
      <c r="J14" s="1"/>
    </row>
    <row r="15" spans="1:10" ht="15" customHeight="1">
      <c r="A15" s="1"/>
      <c r="B15" s="1"/>
      <c r="C15" s="1"/>
      <c r="D15" s="1"/>
      <c r="E15" s="1"/>
      <c r="F15" s="1"/>
      <c r="G15" s="1"/>
      <c r="H15" s="1"/>
      <c r="I15" s="1"/>
      <c r="J15" s="1"/>
    </row>
    <row r="16" spans="1:10" ht="20.100000000000001" customHeight="1">
      <c r="A16" s="401" t="s">
        <v>12</v>
      </c>
      <c r="B16" s="401"/>
      <c r="C16" s="401"/>
      <c r="D16" s="401"/>
      <c r="E16" s="401"/>
      <c r="F16" s="401"/>
      <c r="G16" s="401"/>
      <c r="H16" s="1"/>
      <c r="I16" s="1"/>
      <c r="J16" s="1"/>
    </row>
    <row r="17" spans="1:10" ht="20.100000000000001" customHeight="1">
      <c r="A17" s="401"/>
      <c r="B17" s="401"/>
      <c r="C17" s="401"/>
      <c r="D17" s="401"/>
      <c r="E17" s="401"/>
      <c r="F17" s="401"/>
      <c r="G17" s="401"/>
      <c r="H17" s="1"/>
      <c r="I17" s="1"/>
      <c r="J17" s="1"/>
    </row>
    <row r="18" spans="1:10" ht="15" customHeight="1">
      <c r="A18" s="1"/>
      <c r="B18" s="10"/>
      <c r="C18" s="10"/>
      <c r="D18" s="1"/>
      <c r="E18" s="1"/>
      <c r="F18" s="1"/>
      <c r="G18" s="1"/>
      <c r="H18" s="1"/>
      <c r="I18" s="1"/>
      <c r="J18" s="1"/>
    </row>
    <row r="19" spans="1:10" ht="15" customHeight="1">
      <c r="A19" s="1" t="s">
        <v>13</v>
      </c>
      <c r="B19" s="10"/>
      <c r="C19" s="10"/>
      <c r="D19" s="1"/>
      <c r="E19" s="1"/>
      <c r="F19" s="1"/>
      <c r="G19" s="1"/>
      <c r="H19" s="1"/>
      <c r="I19" s="1"/>
      <c r="J19" s="1"/>
    </row>
    <row r="20" spans="1:10" ht="15" customHeight="1">
      <c r="A20" s="11" t="s">
        <v>14</v>
      </c>
      <c r="B20" s="10"/>
      <c r="C20" s="10"/>
      <c r="D20" s="1"/>
      <c r="E20" s="1"/>
      <c r="F20" s="1"/>
      <c r="G20" s="1"/>
      <c r="H20" s="1"/>
      <c r="I20" s="1"/>
      <c r="J20" s="1"/>
    </row>
    <row r="21" spans="1:10" ht="15" customHeight="1">
      <c r="A21" s="1" t="s">
        <v>15</v>
      </c>
      <c r="B21" s="10"/>
      <c r="C21" s="10"/>
      <c r="D21" s="1"/>
      <c r="E21" s="1"/>
      <c r="F21" s="1"/>
      <c r="G21" s="1"/>
      <c r="H21" s="1"/>
      <c r="I21" s="1"/>
      <c r="J21" s="1"/>
    </row>
    <row r="22" spans="1:10" ht="15" customHeight="1">
      <c r="A22" s="1" t="s">
        <v>16</v>
      </c>
      <c r="B22" s="10"/>
      <c r="C22" s="10"/>
      <c r="D22" s="1"/>
      <c r="E22" s="1"/>
      <c r="F22" s="1"/>
      <c r="G22" s="1"/>
      <c r="H22" s="1"/>
      <c r="I22" s="1"/>
      <c r="J22" s="1"/>
    </row>
    <row r="23" spans="1:10" ht="15" customHeight="1">
      <c r="A23" s="1" t="s">
        <v>17</v>
      </c>
      <c r="B23" s="10"/>
      <c r="C23" s="10"/>
      <c r="D23" s="1"/>
      <c r="E23" s="1"/>
      <c r="F23" s="1"/>
      <c r="G23" s="1"/>
      <c r="H23" s="1"/>
      <c r="I23" s="1"/>
      <c r="J23" s="1"/>
    </row>
    <row r="24" spans="1:10" ht="15" customHeight="1">
      <c r="A24" s="1" t="s">
        <v>18</v>
      </c>
      <c r="B24" s="10"/>
      <c r="C24" s="10"/>
      <c r="D24" s="1"/>
      <c r="E24" s="1"/>
      <c r="F24" s="1"/>
      <c r="G24" s="1"/>
      <c r="H24" s="1"/>
      <c r="I24" s="1"/>
      <c r="J24" s="1"/>
    </row>
    <row r="25" spans="1:10" ht="15" customHeight="1">
      <c r="A25" s="1"/>
      <c r="B25" s="10"/>
      <c r="C25" s="10"/>
      <c r="D25" s="1"/>
      <c r="E25" s="1"/>
      <c r="F25" s="1"/>
      <c r="G25" s="1"/>
      <c r="H25" s="1"/>
      <c r="I25" s="1"/>
      <c r="J25" s="1"/>
    </row>
    <row r="26" spans="1:10" ht="15" customHeight="1">
      <c r="A26" s="1" t="s">
        <v>19</v>
      </c>
      <c r="B26" s="10"/>
      <c r="C26" s="10"/>
      <c r="D26" s="1"/>
      <c r="E26" s="1"/>
      <c r="F26" s="1"/>
      <c r="G26" s="1"/>
      <c r="H26" s="1"/>
      <c r="I26" s="1"/>
      <c r="J26" s="1"/>
    </row>
    <row r="27" spans="1:10" ht="15" customHeight="1">
      <c r="A27" s="1" t="s">
        <v>20</v>
      </c>
      <c r="B27" s="10"/>
      <c r="C27" s="10"/>
      <c r="D27" s="1"/>
      <c r="E27" s="1"/>
      <c r="F27" s="1"/>
      <c r="G27" s="1"/>
      <c r="H27" s="1"/>
      <c r="I27" s="1"/>
      <c r="J27" s="1"/>
    </row>
    <row r="28" spans="1:10" ht="15" customHeight="1">
      <c r="A28" s="1" t="s">
        <v>21</v>
      </c>
      <c r="B28" s="10"/>
      <c r="C28" s="10"/>
      <c r="D28" s="1"/>
      <c r="E28" s="1"/>
      <c r="F28" s="1"/>
      <c r="G28" s="1"/>
      <c r="H28" s="1"/>
      <c r="I28" s="1"/>
      <c r="J28" s="1"/>
    </row>
    <row r="29" spans="1:10" ht="15" customHeight="1">
      <c r="A29" s="1" t="s">
        <v>22</v>
      </c>
      <c r="B29" s="10"/>
      <c r="C29" s="10"/>
      <c r="D29" s="1"/>
      <c r="E29" s="1"/>
      <c r="F29" s="1"/>
      <c r="G29" s="1"/>
      <c r="H29" s="1"/>
      <c r="I29" s="1"/>
      <c r="J29" s="1"/>
    </row>
    <row r="30" spans="1:10" ht="15" customHeight="1">
      <c r="A30" s="1" t="s">
        <v>23</v>
      </c>
      <c r="B30" s="10"/>
      <c r="C30" s="10"/>
      <c r="D30" s="1"/>
      <c r="E30" s="1"/>
      <c r="F30" s="1"/>
      <c r="G30" s="1"/>
      <c r="H30" s="1"/>
      <c r="I30" s="1"/>
      <c r="J30" s="1"/>
    </row>
    <row r="31" spans="1:10" ht="15" customHeight="1">
      <c r="A31" s="1" t="s">
        <v>24</v>
      </c>
      <c r="B31" s="10"/>
      <c r="C31" s="10"/>
      <c r="D31" s="1"/>
      <c r="E31" s="1"/>
      <c r="F31" s="1"/>
      <c r="G31" s="1"/>
      <c r="H31" s="1"/>
      <c r="I31" s="1"/>
      <c r="J31" s="1"/>
    </row>
    <row r="32" spans="1:10" ht="15" customHeight="1">
      <c r="A32" s="1" t="s">
        <v>25</v>
      </c>
      <c r="B32" s="10"/>
      <c r="C32" s="10"/>
      <c r="D32" s="1"/>
      <c r="E32" s="1"/>
      <c r="F32" s="1"/>
      <c r="G32" s="1"/>
      <c r="H32" s="1"/>
      <c r="I32" s="1"/>
      <c r="J32" s="1"/>
    </row>
    <row r="33" spans="1:10" ht="15" customHeight="1">
      <c r="A33" s="1" t="s">
        <v>26</v>
      </c>
      <c r="B33" s="10"/>
      <c r="C33" s="10"/>
      <c r="D33" s="1"/>
      <c r="E33" s="1"/>
      <c r="F33" s="1"/>
      <c r="G33" s="1"/>
      <c r="H33" s="1"/>
      <c r="I33" s="1"/>
      <c r="J33" s="1"/>
    </row>
    <row r="34" spans="1:10" ht="15" customHeight="1">
      <c r="A34" s="1"/>
      <c r="B34" s="10"/>
      <c r="C34" s="10"/>
      <c r="D34" s="1"/>
      <c r="E34" s="1"/>
      <c r="F34" s="1"/>
      <c r="G34" s="1"/>
      <c r="H34" s="1"/>
      <c r="I34" s="1"/>
      <c r="J34" s="1"/>
    </row>
    <row r="35" spans="1:10" ht="15" customHeight="1">
      <c r="A35" s="8" t="s">
        <v>27</v>
      </c>
      <c r="B35" s="8"/>
      <c r="C35" s="8"/>
      <c r="D35" s="8"/>
      <c r="E35" s="8"/>
      <c r="F35" s="8"/>
      <c r="G35" s="8"/>
      <c r="H35" s="1"/>
      <c r="I35" s="1"/>
      <c r="J35" s="1"/>
    </row>
    <row r="36" spans="1:10" ht="15" customHeight="1">
      <c r="A36" s="8" t="s">
        <v>28</v>
      </c>
      <c r="B36" s="8"/>
      <c r="C36" s="8"/>
      <c r="D36" s="8"/>
      <c r="E36" s="8"/>
      <c r="F36" s="8"/>
      <c r="G36" s="8"/>
      <c r="H36" s="1"/>
      <c r="I36" s="1"/>
      <c r="J36" s="1"/>
    </row>
    <row r="37" spans="1:10" ht="15" customHeight="1">
      <c r="A37" s="8" t="s">
        <v>29</v>
      </c>
      <c r="B37" s="8"/>
      <c r="C37" s="8"/>
      <c r="D37" s="8"/>
      <c r="E37" s="8"/>
      <c r="F37" s="8"/>
      <c r="G37" s="8"/>
      <c r="H37" s="1"/>
      <c r="I37" s="1"/>
      <c r="J37" s="1"/>
    </row>
    <row r="38" spans="1:10" ht="15" customHeight="1">
      <c r="A38" s="8" t="s">
        <v>30</v>
      </c>
      <c r="B38" s="8"/>
      <c r="C38" s="8"/>
      <c r="D38" s="8"/>
      <c r="E38" s="8"/>
      <c r="F38" s="8"/>
      <c r="G38" s="8"/>
      <c r="H38" s="1"/>
      <c r="I38" s="1"/>
      <c r="J38" s="1"/>
    </row>
    <row r="39" spans="1:10" ht="15" customHeight="1">
      <c r="A39" s="8" t="s">
        <v>31</v>
      </c>
      <c r="B39" s="8"/>
      <c r="C39" s="8"/>
      <c r="D39" s="8"/>
      <c r="E39" s="8"/>
      <c r="F39" s="8"/>
      <c r="G39" s="8"/>
      <c r="H39" s="1"/>
      <c r="I39" s="1"/>
      <c r="J39" s="1"/>
    </row>
    <row r="40" spans="1:10" ht="15" customHeight="1">
      <c r="A40" s="8" t="s">
        <v>32</v>
      </c>
      <c r="B40" s="8"/>
      <c r="C40" s="8"/>
      <c r="D40" s="8"/>
      <c r="E40" s="8"/>
      <c r="F40" s="8"/>
      <c r="G40" s="8"/>
      <c r="H40" s="1"/>
      <c r="I40" s="1"/>
      <c r="J40" s="1"/>
    </row>
    <row r="41" spans="1:10" ht="15" customHeight="1">
      <c r="A41" s="8" t="s">
        <v>33</v>
      </c>
      <c r="B41" s="8"/>
      <c r="C41" s="8"/>
      <c r="D41" s="8"/>
      <c r="E41" s="8"/>
      <c r="F41" s="8"/>
      <c r="G41" s="8"/>
      <c r="H41" s="1"/>
      <c r="I41" s="1"/>
      <c r="J41" s="1"/>
    </row>
    <row r="42" spans="1:10" ht="15" customHeight="1">
      <c r="A42" s="8" t="s">
        <v>34</v>
      </c>
      <c r="B42" s="8"/>
      <c r="C42" s="8"/>
      <c r="D42" s="8"/>
      <c r="E42" s="8"/>
      <c r="F42" s="8"/>
      <c r="G42" s="8"/>
      <c r="H42" s="1"/>
      <c r="I42" s="1"/>
      <c r="J42" s="1"/>
    </row>
    <row r="43" spans="1:10" ht="15" customHeight="1">
      <c r="A43" s="8" t="s">
        <v>35</v>
      </c>
      <c r="B43" s="8"/>
      <c r="C43" s="8"/>
      <c r="D43" s="8"/>
      <c r="E43" s="8"/>
      <c r="F43" s="8"/>
      <c r="G43" s="8"/>
      <c r="H43" s="1"/>
      <c r="I43" s="1"/>
      <c r="J43" s="1"/>
    </row>
    <row r="44" spans="1:10" ht="15" customHeight="1">
      <c r="A44" s="8" t="s">
        <v>36</v>
      </c>
      <c r="B44" s="8"/>
      <c r="C44" s="8"/>
      <c r="D44" s="8"/>
      <c r="E44" s="8"/>
      <c r="F44" s="8"/>
      <c r="G44" s="8"/>
      <c r="H44" s="402" t="s">
        <v>37</v>
      </c>
      <c r="I44" s="402"/>
      <c r="J44" s="402"/>
    </row>
    <row r="45" spans="1:10" ht="15" customHeight="1">
      <c r="A45" s="8" t="s">
        <v>38</v>
      </c>
      <c r="B45" s="8"/>
      <c r="C45" s="8"/>
      <c r="D45" s="8"/>
      <c r="E45" s="8"/>
      <c r="F45" s="8"/>
      <c r="G45" s="8"/>
      <c r="H45" s="402"/>
      <c r="I45" s="402"/>
      <c r="J45" s="402"/>
    </row>
    <row r="46" spans="1:10" ht="18" customHeight="1">
      <c r="A46" s="8"/>
      <c r="B46" s="8"/>
      <c r="C46" s="8"/>
      <c r="D46" s="8"/>
      <c r="E46" s="8"/>
      <c r="F46" s="8"/>
      <c r="G46" s="8"/>
      <c r="H46" s="397" t="s">
        <v>39</v>
      </c>
      <c r="I46" s="397"/>
      <c r="J46" s="397"/>
    </row>
    <row r="47" spans="1:10" ht="20.100000000000001" customHeight="1">
      <c r="A47" s="9"/>
      <c r="B47" s="401" t="s">
        <v>40</v>
      </c>
      <c r="C47" s="401"/>
      <c r="D47" s="401"/>
      <c r="E47" s="401"/>
      <c r="F47" s="401"/>
      <c r="G47" s="9"/>
      <c r="H47" s="405" t="s">
        <v>41</v>
      </c>
      <c r="I47" s="405"/>
      <c r="J47" s="405"/>
    </row>
    <row r="48" spans="1:10" ht="20.100000000000001" customHeight="1">
      <c r="A48" s="8"/>
      <c r="B48" s="401"/>
      <c r="C48" s="401"/>
      <c r="D48" s="401"/>
      <c r="E48" s="401"/>
      <c r="F48" s="401"/>
      <c r="G48" s="9"/>
      <c r="H48" s="406"/>
      <c r="I48" s="406"/>
      <c r="J48" s="406"/>
    </row>
    <row r="49" spans="1:10" ht="15" customHeight="1">
      <c r="A49" s="8"/>
      <c r="B49" s="9"/>
      <c r="C49" s="9"/>
      <c r="D49" s="9"/>
      <c r="E49" s="9"/>
      <c r="F49" s="8"/>
      <c r="G49" s="8"/>
      <c r="H49" s="1"/>
      <c r="I49" s="1"/>
      <c r="J49" s="1"/>
    </row>
    <row r="50" spans="1:10" ht="15" customHeight="1">
      <c r="A50" s="8" t="s">
        <v>42</v>
      </c>
      <c r="B50" s="8"/>
      <c r="C50" s="8"/>
      <c r="D50" s="8"/>
      <c r="E50" s="8"/>
      <c r="F50" s="8"/>
      <c r="G50" s="8"/>
      <c r="H50" s="1"/>
      <c r="I50" s="1"/>
      <c r="J50" s="1"/>
    </row>
    <row r="51" spans="1:10" ht="15" customHeight="1">
      <c r="A51" s="13" t="s">
        <v>43</v>
      </c>
      <c r="B51" s="8"/>
      <c r="C51" s="8"/>
      <c r="D51" s="8"/>
      <c r="E51" s="8"/>
      <c r="F51" s="8"/>
      <c r="G51" s="8"/>
      <c r="H51" s="1"/>
      <c r="I51" s="1"/>
      <c r="J51" s="1"/>
    </row>
    <row r="52" spans="1:10" ht="15" customHeight="1">
      <c r="A52" s="7" t="s">
        <v>44</v>
      </c>
      <c r="B52" s="7"/>
      <c r="C52" s="7"/>
      <c r="D52" s="7"/>
      <c r="E52" s="7"/>
      <c r="F52" s="4"/>
      <c r="G52" s="8"/>
      <c r="H52" s="1"/>
      <c r="I52" s="1"/>
      <c r="J52" s="1"/>
    </row>
    <row r="53" spans="1:10" ht="15" customHeight="1">
      <c r="A53" s="7" t="s">
        <v>45</v>
      </c>
      <c r="B53" s="3"/>
      <c r="C53" s="3"/>
      <c r="D53" s="3"/>
      <c r="E53" s="3"/>
      <c r="F53" s="3"/>
      <c r="G53" s="14"/>
      <c r="H53" s="1"/>
      <c r="I53" s="1"/>
      <c r="J53" s="1"/>
    </row>
    <row r="54" spans="1:10" ht="15" customHeight="1">
      <c r="A54" s="7"/>
      <c r="B54" s="3"/>
      <c r="C54" s="3"/>
      <c r="D54" s="3"/>
      <c r="E54" s="3"/>
      <c r="F54" s="3"/>
      <c r="G54" s="14"/>
      <c r="H54" s="1"/>
      <c r="I54" s="1"/>
      <c r="J54" s="1"/>
    </row>
    <row r="55" spans="1:10" s="1" customFormat="1" ht="15" customHeight="1">
      <c r="A55" s="8" t="s">
        <v>46</v>
      </c>
      <c r="B55" s="8"/>
      <c r="C55" s="8"/>
      <c r="D55" s="8"/>
      <c r="E55" s="8"/>
      <c r="F55" s="8"/>
      <c r="G55" s="8"/>
    </row>
    <row r="56" spans="1:10" s="1" customFormat="1" ht="15" customHeight="1">
      <c r="A56" s="15" t="s">
        <v>47</v>
      </c>
      <c r="B56" s="8"/>
      <c r="C56" s="8"/>
      <c r="D56" s="8"/>
      <c r="E56" s="8"/>
      <c r="F56" s="8"/>
      <c r="G56" s="8"/>
    </row>
    <row r="57" spans="1:10" s="1" customFormat="1" ht="15" customHeight="1">
      <c r="A57" s="8" t="s">
        <v>48</v>
      </c>
      <c r="B57" s="8"/>
      <c r="C57" s="8"/>
      <c r="D57" s="8"/>
      <c r="E57" s="8"/>
      <c r="F57" s="8"/>
      <c r="G57" s="8"/>
    </row>
    <row r="58" spans="1:10" s="1" customFormat="1" ht="15" customHeight="1">
      <c r="A58" s="8" t="s">
        <v>49</v>
      </c>
      <c r="B58" s="8"/>
      <c r="C58" s="8"/>
      <c r="D58" s="8"/>
      <c r="E58" s="8"/>
      <c r="F58" s="8"/>
      <c r="G58" s="8"/>
    </row>
    <row r="59" spans="1:10" s="1" customFormat="1" ht="15" customHeight="1">
      <c r="A59" s="16" t="s">
        <v>50</v>
      </c>
      <c r="B59" s="8"/>
      <c r="C59" s="8"/>
      <c r="D59" s="8"/>
      <c r="E59" s="8"/>
      <c r="F59" s="8"/>
      <c r="G59" s="8"/>
    </row>
    <row r="60" spans="1:10" s="1" customFormat="1" ht="15" customHeight="1">
      <c r="A60" s="16" t="s">
        <v>51</v>
      </c>
      <c r="B60" s="8"/>
      <c r="C60" s="8"/>
      <c r="D60" s="8"/>
      <c r="E60" s="8"/>
      <c r="F60" s="8"/>
      <c r="G60" s="8"/>
    </row>
    <row r="61" spans="1:10" s="1" customFormat="1" ht="15" customHeight="1">
      <c r="A61" s="16" t="s">
        <v>52</v>
      </c>
      <c r="B61" s="8"/>
      <c r="C61" s="8"/>
      <c r="D61" s="8"/>
      <c r="E61" s="8"/>
      <c r="F61" s="8"/>
      <c r="G61" s="8"/>
    </row>
    <row r="62" spans="1:10" s="1" customFormat="1" ht="15" customHeight="1">
      <c r="A62" s="16" t="s">
        <v>53</v>
      </c>
      <c r="B62" s="8"/>
      <c r="C62" s="8"/>
      <c r="D62" s="8"/>
      <c r="E62" s="8"/>
      <c r="F62" s="8"/>
      <c r="G62" s="8"/>
    </row>
    <row r="63" spans="1:10" s="1" customFormat="1" ht="15" customHeight="1">
      <c r="A63" s="16" t="s">
        <v>54</v>
      </c>
      <c r="B63" s="8"/>
      <c r="C63" s="8"/>
      <c r="D63" s="8"/>
      <c r="E63" s="8"/>
      <c r="F63" s="8"/>
      <c r="G63" s="8"/>
    </row>
    <row r="64" spans="1:10" s="1" customFormat="1" ht="15" customHeight="1">
      <c r="A64" s="16"/>
      <c r="B64" s="8"/>
      <c r="C64" s="8"/>
      <c r="D64" s="8"/>
      <c r="E64" s="8"/>
      <c r="F64" s="8"/>
      <c r="G64" s="8"/>
    </row>
    <row r="65" spans="1:8" s="1" customFormat="1" ht="15" customHeight="1">
      <c r="A65" s="8" t="s">
        <v>55</v>
      </c>
      <c r="B65" s="8"/>
      <c r="C65" s="8"/>
      <c r="D65" s="8"/>
      <c r="E65" s="8"/>
      <c r="F65" s="8"/>
      <c r="G65" s="8"/>
    </row>
    <row r="66" spans="1:8" s="1" customFormat="1" ht="15" customHeight="1">
      <c r="A66" s="8" t="s">
        <v>56</v>
      </c>
      <c r="B66" s="8"/>
      <c r="C66" s="8"/>
      <c r="D66" s="8"/>
      <c r="E66" s="8"/>
      <c r="F66" s="8"/>
      <c r="G66" s="8"/>
    </row>
    <row r="67" spans="1:8" s="1" customFormat="1" ht="15" customHeight="1">
      <c r="A67" s="8" t="s">
        <v>57</v>
      </c>
      <c r="B67" s="8"/>
      <c r="C67" s="8"/>
      <c r="D67" s="8"/>
      <c r="E67" s="8"/>
      <c r="F67" s="8"/>
      <c r="G67" s="8"/>
    </row>
    <row r="68" spans="1:8" s="1" customFormat="1" ht="15" customHeight="1">
      <c r="A68" s="16" t="s">
        <v>58</v>
      </c>
      <c r="B68" s="8"/>
      <c r="C68" s="8"/>
      <c r="D68" s="8"/>
      <c r="E68" s="8"/>
      <c r="F68" s="8"/>
      <c r="G68" s="8"/>
    </row>
    <row r="69" spans="1:8" s="1" customFormat="1" ht="15" customHeight="1">
      <c r="A69" s="8" t="s">
        <v>59</v>
      </c>
      <c r="B69" s="8"/>
      <c r="C69" s="8"/>
      <c r="D69" s="8"/>
      <c r="E69" s="8"/>
      <c r="F69" s="8"/>
      <c r="G69" s="8"/>
    </row>
    <row r="70" spans="1:8" s="1" customFormat="1" ht="15" customHeight="1">
      <c r="A70" s="8" t="s">
        <v>60</v>
      </c>
      <c r="B70" s="8"/>
      <c r="C70" s="8"/>
      <c r="D70" s="8"/>
      <c r="E70" s="8"/>
      <c r="F70" s="8"/>
      <c r="G70" s="8"/>
    </row>
    <row r="71" spans="1:8" s="1" customFormat="1" ht="15" customHeight="1">
      <c r="A71" s="8" t="s">
        <v>61</v>
      </c>
      <c r="B71" s="8"/>
      <c r="C71" s="8"/>
      <c r="D71" s="8"/>
      <c r="E71" s="8"/>
      <c r="F71" s="8"/>
      <c r="G71" s="8"/>
    </row>
    <row r="72" spans="1:8" s="1" customFormat="1" ht="15" customHeight="1">
      <c r="E72" s="407" t="s">
        <v>62</v>
      </c>
      <c r="F72" s="407"/>
      <c r="G72" s="407"/>
    </row>
    <row r="73" spans="1:8" s="1" customFormat="1" ht="15" customHeight="1">
      <c r="E73" s="18"/>
      <c r="F73" s="18"/>
      <c r="G73" s="18"/>
    </row>
    <row r="74" spans="1:8" s="1" customFormat="1" ht="25.5" customHeight="1">
      <c r="A74" s="16" t="s">
        <v>63</v>
      </c>
    </row>
    <row r="75" spans="1:8" ht="63.75" customHeight="1">
      <c r="A75" s="408" t="s">
        <v>64</v>
      </c>
      <c r="B75" s="408"/>
      <c r="C75" s="408"/>
      <c r="D75" s="408"/>
      <c r="E75" s="408"/>
      <c r="F75" s="408"/>
      <c r="G75" s="408"/>
      <c r="H75" s="408"/>
    </row>
    <row r="76" spans="1:8" ht="15" customHeight="1">
      <c r="A76" s="19"/>
      <c r="B76" s="19"/>
      <c r="C76" s="19"/>
      <c r="D76" s="19"/>
      <c r="E76" s="19"/>
      <c r="F76" s="19"/>
      <c r="G76" s="19"/>
      <c r="H76" s="19"/>
    </row>
    <row r="77" spans="1:8" ht="66" customHeight="1">
      <c r="A77" s="409" t="s">
        <v>65</v>
      </c>
      <c r="B77" s="409"/>
      <c r="C77" s="409"/>
      <c r="D77" s="409"/>
      <c r="E77" s="409"/>
      <c r="F77" s="409"/>
      <c r="G77" s="409"/>
      <c r="H77" s="409"/>
    </row>
    <row r="78" spans="1:8" ht="15" customHeight="1">
      <c r="A78" s="20"/>
      <c r="B78" s="20"/>
      <c r="C78" s="20"/>
      <c r="D78" s="20"/>
    </row>
    <row r="79" spans="1:8" ht="20.100000000000001" customHeight="1">
      <c r="A79" s="403" t="s">
        <v>66</v>
      </c>
      <c r="B79" s="403"/>
      <c r="C79" s="403"/>
      <c r="D79" s="403"/>
      <c r="E79" s="403"/>
      <c r="F79" s="403"/>
      <c r="G79" s="403"/>
      <c r="H79" s="403"/>
    </row>
    <row r="80" spans="1:8">
      <c r="G80" s="404" t="s">
        <v>67</v>
      </c>
      <c r="H80" s="404"/>
    </row>
    <row r="83" spans="1:10" ht="12.75" customHeight="1">
      <c r="A83" s="22"/>
      <c r="B83" s="23"/>
      <c r="C83" s="23"/>
      <c r="D83" s="23"/>
      <c r="E83" s="23"/>
      <c r="F83" s="23"/>
      <c r="G83" s="23"/>
      <c r="H83" s="23"/>
      <c r="I83" s="23"/>
      <c r="J83" s="23"/>
    </row>
  </sheetData>
  <sheetProtection password="DF64" sheet="1" objects="1" scenarios="1"/>
  <customSheetViews>
    <customSheetView guid="{5AC8B19D-1EA3-40BA-AF9B-95A30F492B48}" showPageBreaks="1" showGridLines="0" fitToPage="1" printArea="1" topLeftCell="A62">
      <selection activeCell="F49" sqref="F49"/>
      <pageMargins left="0.59027777777777779" right="0.59027777777777779" top="0.59097222222222223" bottom="0.59097222222222223" header="0.31527777777777777" footer="0.31527777777777777"/>
      <printOptions horizontalCentered="1"/>
      <pageSetup paperSize="9" scale="58" firstPageNumber="0" orientation="portrait" horizontalDpi="300" verticalDpi="300" r:id="rId1"/>
      <headerFooter alignWithMargins="0">
        <oddHeader>&amp;CFeuille &amp;A / 29</oddHeader>
        <oddFooter>&amp;LEVALUER UN RESTAURANT 
AVEC LE NEGHOSCORE&amp;C&amp;D&amp;R&amp;Z&amp;F
&amp;F</oddFooter>
      </headerFooter>
    </customSheetView>
  </customSheetViews>
  <mergeCells count="14">
    <mergeCell ref="A79:H79"/>
    <mergeCell ref="G80:H80"/>
    <mergeCell ref="B47:F48"/>
    <mergeCell ref="H47:J47"/>
    <mergeCell ref="H48:J48"/>
    <mergeCell ref="E72:G72"/>
    <mergeCell ref="A75:H75"/>
    <mergeCell ref="A77:H77"/>
    <mergeCell ref="H46:J46"/>
    <mergeCell ref="A1:G1"/>
    <mergeCell ref="B3:F3"/>
    <mergeCell ref="H7:J8"/>
    <mergeCell ref="A16:G17"/>
    <mergeCell ref="H44:J45"/>
  </mergeCells>
  <hyperlinks>
    <hyperlink ref="H7" r:id="rId2"/>
    <hyperlink ref="H46" r:id="rId3"/>
    <hyperlink ref="H47" r:id="rId4"/>
    <hyperlink ref="A79" location="'2'!A1" display="Cliquez ici pour commencer"/>
    <hyperlink ref="G80" location="'2'!A1" display="page suivante"/>
  </hyperlinks>
  <printOptions horizontalCentered="1"/>
  <pageMargins left="0.59027777777777779" right="0.59027777777777779" top="0.59097222222222223" bottom="0.59097222222222223" header="0.31527777777777777" footer="0.31527777777777777"/>
  <pageSetup paperSize="9" scale="58" firstPageNumber="0" orientation="portrait" horizontalDpi="300" verticalDpi="300" r:id="rId5"/>
  <headerFooter alignWithMargins="0">
    <oddHeader>&amp;CFeuille &amp;A / 29</oddHeader>
    <oddFooter>&amp;LEVALUER UN RESTAURANT 
AVEC LE NEGHOSCORE&amp;C&amp;D&amp;R&amp;Z&amp;F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2"/>
  <sheetViews>
    <sheetView showGridLines="0" workbookViewId="0">
      <selection activeCell="D32" sqref="D32"/>
    </sheetView>
  </sheetViews>
  <sheetFormatPr baseColWidth="10" defaultColWidth="10.7109375" defaultRowHeight="12.75"/>
  <cols>
    <col min="1" max="4" width="30.7109375" customWidth="1"/>
    <col min="5" max="5" width="21.7109375" customWidth="1"/>
  </cols>
  <sheetData>
    <row r="1" spans="1:12" ht="35.1" customHeight="1">
      <c r="A1" s="415" t="s">
        <v>223</v>
      </c>
      <c r="B1" s="415"/>
      <c r="C1" s="415"/>
      <c r="D1" s="415"/>
      <c r="E1" s="109"/>
    </row>
    <row r="2" spans="1:12" ht="15" customHeight="1">
      <c r="E2" s="109"/>
    </row>
    <row r="3" spans="1:12" s="109" customFormat="1" ht="24.95" customHeight="1">
      <c r="A3" s="110" t="s">
        <v>224</v>
      </c>
    </row>
    <row r="4" spans="1:12" ht="20.100000000000001" customHeight="1">
      <c r="A4" s="458" t="s">
        <v>225</v>
      </c>
      <c r="B4" s="458"/>
      <c r="C4" s="458"/>
      <c r="D4" s="458"/>
    </row>
    <row r="5" spans="1:12" ht="20.100000000000001" customHeight="1">
      <c r="A5" s="458"/>
      <c r="B5" s="458"/>
      <c r="C5" s="458"/>
      <c r="D5" s="458"/>
    </row>
    <row r="6" spans="1:12" ht="20.100000000000001" customHeight="1">
      <c r="A6" s="458"/>
      <c r="B6" s="458"/>
      <c r="C6" s="458"/>
      <c r="D6" s="458"/>
    </row>
    <row r="7" spans="1:12" ht="15" customHeight="1"/>
    <row r="8" spans="1:12" ht="15" customHeight="1">
      <c r="A8" s="461"/>
      <c r="B8" s="461"/>
      <c r="C8" s="461"/>
      <c r="D8" s="111" t="s">
        <v>226</v>
      </c>
    </row>
    <row r="9" spans="1:12" ht="15" customHeight="1">
      <c r="A9" s="462" t="s">
        <v>227</v>
      </c>
      <c r="B9" s="462"/>
      <c r="C9" s="462"/>
      <c r="D9" s="112">
        <v>1</v>
      </c>
    </row>
    <row r="10" spans="1:12" ht="15" customHeight="1">
      <c r="A10" s="462" t="s">
        <v>228</v>
      </c>
      <c r="B10" s="462"/>
      <c r="C10" s="462"/>
      <c r="D10" s="112">
        <v>2</v>
      </c>
    </row>
    <row r="11" spans="1:12" ht="15" customHeight="1">
      <c r="A11" s="462" t="s">
        <v>229</v>
      </c>
      <c r="B11" s="462"/>
      <c r="C11" s="462"/>
      <c r="D11" s="113">
        <v>2</v>
      </c>
    </row>
    <row r="12" spans="1:12" ht="15" customHeight="1">
      <c r="A12" s="462" t="s">
        <v>230</v>
      </c>
      <c r="B12" s="462"/>
      <c r="C12" s="462"/>
      <c r="D12" s="114">
        <v>1</v>
      </c>
    </row>
    <row r="13" spans="1:12" ht="15" customHeight="1">
      <c r="A13" s="462" t="s">
        <v>231</v>
      </c>
      <c r="B13" s="462"/>
      <c r="C13" s="462" t="s">
        <v>232</v>
      </c>
      <c r="D13" s="115">
        <f>SUM(D9:D12)</f>
        <v>6</v>
      </c>
    </row>
    <row r="14" spans="1:12" ht="15" customHeight="1">
      <c r="F14" s="54"/>
    </row>
    <row r="15" spans="1:12" ht="15" hidden="1" customHeight="1"/>
    <row r="16" spans="1:12" ht="15" hidden="1" customHeight="1">
      <c r="A16" s="464" t="s">
        <v>233</v>
      </c>
      <c r="B16" s="464"/>
      <c r="C16" s="464"/>
      <c r="D16" s="464"/>
      <c r="F16" s="117"/>
      <c r="G16" s="465"/>
      <c r="H16" s="465"/>
      <c r="I16" s="465"/>
      <c r="J16" s="465"/>
      <c r="K16" s="465"/>
      <c r="L16" s="465"/>
    </row>
    <row r="17" spans="1:12" ht="15" hidden="1" customHeight="1">
      <c r="A17" s="118" t="s">
        <v>227</v>
      </c>
      <c r="B17" s="118" t="s">
        <v>228</v>
      </c>
      <c r="C17" s="118" t="s">
        <v>229</v>
      </c>
      <c r="D17" s="118" t="s">
        <v>230</v>
      </c>
      <c r="F17" s="465"/>
      <c r="G17" s="465"/>
      <c r="H17" s="465"/>
      <c r="I17" s="465"/>
      <c r="J17" s="465"/>
      <c r="K17" s="465"/>
      <c r="L17" s="465"/>
    </row>
    <row r="18" spans="1:12" ht="15" hidden="1" customHeight="1">
      <c r="A18" s="118">
        <v>4</v>
      </c>
      <c r="B18" s="118">
        <v>3</v>
      </c>
      <c r="C18" s="118">
        <v>2</v>
      </c>
      <c r="D18" s="118">
        <v>1</v>
      </c>
      <c r="F18" s="465"/>
      <c r="G18" s="465"/>
      <c r="H18" s="465"/>
      <c r="I18" s="465"/>
      <c r="J18" s="465"/>
      <c r="K18" s="465"/>
      <c r="L18" s="465"/>
    </row>
    <row r="19" spans="1:12" s="54" customFormat="1" ht="15" hidden="1" customHeight="1">
      <c r="F19" s="466"/>
      <c r="G19" s="466"/>
      <c r="H19" s="466"/>
      <c r="I19" s="466"/>
      <c r="J19" s="466"/>
      <c r="K19" s="466"/>
      <c r="L19" s="466"/>
    </row>
    <row r="20" spans="1:12" ht="15" hidden="1" customHeight="1">
      <c r="A20" s="119" t="s">
        <v>234</v>
      </c>
      <c r="B20" s="119" t="s">
        <v>235</v>
      </c>
      <c r="C20" s="119" t="s">
        <v>236</v>
      </c>
      <c r="D20" s="119" t="s">
        <v>237</v>
      </c>
      <c r="E20" s="120" t="s">
        <v>129</v>
      </c>
      <c r="F20" s="465"/>
      <c r="G20" s="465"/>
      <c r="H20" s="465"/>
      <c r="I20" s="465"/>
      <c r="J20" s="465"/>
      <c r="K20" s="465"/>
      <c r="L20" s="465"/>
    </row>
    <row r="21" spans="1:12" ht="15" hidden="1" customHeight="1">
      <c r="A21" s="121" t="s">
        <v>238</v>
      </c>
      <c r="B21" s="121" t="s">
        <v>239</v>
      </c>
      <c r="C21" s="121" t="s">
        <v>240</v>
      </c>
      <c r="D21" s="121" t="s">
        <v>241</v>
      </c>
      <c r="F21" s="465"/>
      <c r="G21" s="465"/>
      <c r="H21" s="465"/>
      <c r="I21" s="122"/>
      <c r="J21" s="122"/>
      <c r="K21" s="122"/>
      <c r="L21" s="122"/>
    </row>
    <row r="22" spans="1:12" ht="15" hidden="1" customHeight="1">
      <c r="A22" s="467" t="s">
        <v>242</v>
      </c>
      <c r="B22" s="467"/>
      <c r="C22" s="467"/>
      <c r="D22" s="123">
        <f>((D9*A18)+(D10*B18)+(D11*C18)+(D12*D18))/D13</f>
        <v>2.5</v>
      </c>
      <c r="E22" s="102"/>
      <c r="F22" s="102"/>
      <c r="G22" s="102"/>
    </row>
    <row r="23" spans="1:12" ht="15" hidden="1" customHeight="1">
      <c r="A23" s="463" t="s">
        <v>243</v>
      </c>
      <c r="B23" s="463"/>
      <c r="C23" s="463"/>
      <c r="D23" s="463"/>
      <c r="E23" s="102"/>
      <c r="F23" s="102"/>
      <c r="G23" s="102"/>
    </row>
    <row r="24" spans="1:12" ht="15" hidden="1" customHeight="1">
      <c r="A24" s="463" t="s">
        <v>244</v>
      </c>
      <c r="B24" s="463"/>
      <c r="C24" s="463"/>
      <c r="D24" s="463"/>
      <c r="E24" s="102"/>
      <c r="F24" s="102"/>
      <c r="G24" s="102"/>
    </row>
    <row r="25" spans="1:12" ht="15" hidden="1" customHeight="1">
      <c r="A25" s="463" t="s">
        <v>245</v>
      </c>
      <c r="B25" s="463"/>
      <c r="C25" s="463"/>
      <c r="D25" s="463"/>
      <c r="E25" s="125"/>
      <c r="F25" s="125"/>
      <c r="G25" s="125"/>
    </row>
    <row r="26" spans="1:12" ht="15" hidden="1" customHeight="1">
      <c r="A26" s="463" t="s">
        <v>246</v>
      </c>
      <c r="B26" s="463"/>
      <c r="C26" s="463"/>
      <c r="D26" s="463"/>
    </row>
    <row r="27" spans="1:12" ht="15" customHeight="1">
      <c r="B27" s="29"/>
      <c r="C27" s="29"/>
      <c r="D27" s="29"/>
    </row>
    <row r="28" spans="1:12" ht="50.1" customHeight="1">
      <c r="A28" s="441" t="s">
        <v>247</v>
      </c>
      <c r="B28" s="441"/>
      <c r="C28" s="126">
        <f>IF(D22&gt;3,4,IF(AND(D22&gt;2,D22&lt;=3),3,IF(AND(D22&gt;1,D22&lt;=2),2,1)))</f>
        <v>3</v>
      </c>
      <c r="D28" s="127" t="s">
        <v>207</v>
      </c>
    </row>
    <row r="29" spans="1:12" ht="15" customHeight="1">
      <c r="A29" s="128"/>
      <c r="B29" s="128"/>
      <c r="C29" s="128"/>
      <c r="D29" s="29"/>
    </row>
    <row r="30" spans="1:12" ht="15" customHeight="1"/>
    <row r="31" spans="1:12" ht="20.100000000000001" customHeight="1">
      <c r="A31" s="412" t="s">
        <v>99</v>
      </c>
      <c r="B31" s="412"/>
      <c r="C31" s="412"/>
      <c r="D31" s="412"/>
    </row>
    <row r="32" spans="1:12" ht="15" customHeight="1">
      <c r="A32" s="39" t="s">
        <v>100</v>
      </c>
      <c r="B32" s="25"/>
      <c r="C32" s="25"/>
      <c r="D32" s="21" t="s">
        <v>101</v>
      </c>
    </row>
  </sheetData>
  <sheetProtection password="DF64" sheet="1"/>
  <customSheetViews>
    <customSheetView guid="{5AC8B19D-1EA3-40BA-AF9B-95A30F492B48}" showGridLines="0" fitToPage="1" hiddenRows="1">
      <selection activeCell="A32" sqref="A32"/>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22">
    <mergeCell ref="A31:D31"/>
    <mergeCell ref="F19:L19"/>
    <mergeCell ref="F20:L20"/>
    <mergeCell ref="F21:H21"/>
    <mergeCell ref="A22:C22"/>
    <mergeCell ref="G16:L16"/>
    <mergeCell ref="F17:L17"/>
    <mergeCell ref="A25:D25"/>
    <mergeCell ref="A26:D26"/>
    <mergeCell ref="F18:L18"/>
    <mergeCell ref="A11:C11"/>
    <mergeCell ref="A23:D23"/>
    <mergeCell ref="A24:D24"/>
    <mergeCell ref="A28:B28"/>
    <mergeCell ref="A12:C12"/>
    <mergeCell ref="A13:C13"/>
    <mergeCell ref="A16:D16"/>
    <mergeCell ref="A1:D1"/>
    <mergeCell ref="A4:D6"/>
    <mergeCell ref="A8:C8"/>
    <mergeCell ref="A9:C9"/>
    <mergeCell ref="A10:C10"/>
  </mergeCells>
  <hyperlinks>
    <hyperlink ref="A31" location="'11'!A1" display="Cliquez ici pour continuer"/>
    <hyperlink ref="A32" location="'9'!A1" display="retour"/>
    <hyperlink ref="D32" location="'11'!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4"/>
  <sheetViews>
    <sheetView showGridLines="0" workbookViewId="0">
      <selection activeCell="D24" sqref="D24"/>
    </sheetView>
  </sheetViews>
  <sheetFormatPr baseColWidth="10" defaultColWidth="10.7109375" defaultRowHeight="12.75"/>
  <cols>
    <col min="1" max="4" width="30.7109375" customWidth="1"/>
    <col min="5" max="5" width="21.7109375" customWidth="1"/>
  </cols>
  <sheetData>
    <row r="1" spans="1:16" ht="35.1" customHeight="1">
      <c r="A1" s="415" t="s">
        <v>248</v>
      </c>
      <c r="B1" s="415"/>
      <c r="C1" s="415"/>
      <c r="D1" s="415"/>
      <c r="E1" s="129"/>
    </row>
    <row r="2" spans="1:16" ht="15" customHeight="1"/>
    <row r="3" spans="1:16" ht="50.25" customHeight="1">
      <c r="A3" s="468" t="s">
        <v>249</v>
      </c>
      <c r="B3" s="468"/>
      <c r="C3" s="468"/>
      <c r="D3" s="468"/>
      <c r="E3" s="468"/>
    </row>
    <row r="4" spans="1:16" ht="20.100000000000001" customHeight="1">
      <c r="A4" s="458" t="s">
        <v>250</v>
      </c>
      <c r="B4" s="458"/>
      <c r="C4" s="458"/>
      <c r="D4" s="458"/>
    </row>
    <row r="5" spans="1:16" ht="20.100000000000001" customHeight="1">
      <c r="A5" s="458"/>
      <c r="B5" s="458"/>
      <c r="C5" s="458"/>
      <c r="D5" s="458"/>
    </row>
    <row r="6" spans="1:16" ht="20.100000000000001" customHeight="1">
      <c r="A6" s="458"/>
      <c r="B6" s="458"/>
      <c r="C6" s="458"/>
      <c r="D6" s="458"/>
      <c r="F6" s="57"/>
      <c r="G6" s="57"/>
      <c r="H6" s="57"/>
      <c r="I6" s="57"/>
      <c r="J6" s="57"/>
      <c r="K6" s="57"/>
      <c r="L6" s="57"/>
      <c r="M6" s="57"/>
      <c r="N6" s="57"/>
      <c r="O6" s="57"/>
      <c r="P6" s="57"/>
    </row>
    <row r="7" spans="1:16" ht="15" customHeight="1">
      <c r="F7" s="57"/>
      <c r="G7" s="57"/>
      <c r="H7" s="57"/>
      <c r="I7" s="57"/>
      <c r="J7" s="57"/>
      <c r="K7" s="57"/>
      <c r="L7" s="57"/>
      <c r="M7" s="57"/>
      <c r="N7" s="57"/>
      <c r="O7" s="57"/>
      <c r="P7" s="57"/>
    </row>
    <row r="8" spans="1:16" ht="15" customHeight="1">
      <c r="A8" s="469" t="s">
        <v>226</v>
      </c>
      <c r="B8" s="469"/>
      <c r="C8" s="469"/>
      <c r="D8" s="130">
        <f>'10'!D13</f>
        <v>6</v>
      </c>
      <c r="F8" s="57"/>
      <c r="G8" s="57"/>
      <c r="H8" s="57"/>
      <c r="I8" s="57"/>
      <c r="J8" s="57"/>
      <c r="K8" s="57"/>
      <c r="L8" s="57"/>
      <c r="M8" s="57"/>
      <c r="N8" s="57"/>
      <c r="O8" s="57"/>
      <c r="P8" s="57"/>
    </row>
    <row r="9" spans="1:16" ht="15" customHeight="1">
      <c r="A9" s="470" t="s">
        <v>517</v>
      </c>
      <c r="B9" s="470"/>
      <c r="C9" s="470"/>
      <c r="D9" s="112">
        <f>(24+12+38+36+12+24)</f>
        <v>146</v>
      </c>
      <c r="F9" s="57"/>
      <c r="G9" s="57"/>
      <c r="H9" s="57"/>
      <c r="I9" s="57"/>
      <c r="J9" s="57"/>
      <c r="K9" s="57"/>
      <c r="L9" s="57"/>
      <c r="M9" s="57"/>
      <c r="N9" s="57"/>
      <c r="O9" s="57"/>
      <c r="P9" s="57"/>
    </row>
    <row r="10" spans="1:16" ht="15" customHeight="1">
      <c r="A10" s="469" t="s">
        <v>251</v>
      </c>
      <c r="B10" s="469"/>
      <c r="C10" s="469"/>
      <c r="D10" s="131">
        <f>D9/D8</f>
        <v>24.333333333333332</v>
      </c>
      <c r="F10" s="57"/>
      <c r="G10" s="57"/>
      <c r="H10" s="57"/>
      <c r="I10" s="57"/>
      <c r="J10" s="57"/>
      <c r="K10" s="57"/>
      <c r="L10" s="57"/>
      <c r="M10" s="57"/>
      <c r="N10" s="57"/>
      <c r="O10" s="57"/>
      <c r="P10" s="57"/>
    </row>
    <row r="11" spans="1:16" ht="21" customHeight="1">
      <c r="F11" s="57"/>
      <c r="G11" s="57"/>
      <c r="H11" s="57"/>
      <c r="I11" s="57"/>
      <c r="J11" s="57"/>
      <c r="K11" s="57"/>
      <c r="L11" s="57"/>
      <c r="M11" s="57"/>
      <c r="N11" s="57"/>
      <c r="O11" s="57"/>
      <c r="P11" s="57"/>
    </row>
    <row r="12" spans="1:16" ht="15" hidden="1" customHeight="1">
      <c r="A12" s="464" t="s">
        <v>233</v>
      </c>
      <c r="B12" s="464"/>
      <c r="C12" s="464"/>
      <c r="D12" s="464"/>
      <c r="F12" s="57"/>
      <c r="G12" s="57"/>
      <c r="H12" s="57"/>
      <c r="I12" s="57"/>
      <c r="J12" s="57"/>
      <c r="K12" s="57"/>
      <c r="L12" s="57"/>
      <c r="M12" s="57"/>
      <c r="N12" s="57"/>
      <c r="O12" s="57"/>
      <c r="P12" s="57"/>
    </row>
    <row r="13" spans="1:16" ht="15" hidden="1" customHeight="1">
      <c r="A13" s="118" t="s">
        <v>252</v>
      </c>
      <c r="B13" s="118" t="s">
        <v>253</v>
      </c>
      <c r="C13" s="118" t="s">
        <v>254</v>
      </c>
      <c r="D13" s="118" t="s">
        <v>255</v>
      </c>
      <c r="E13" s="52" t="s">
        <v>129</v>
      </c>
      <c r="F13" s="57"/>
      <c r="G13" s="57"/>
      <c r="H13" s="57"/>
      <c r="I13" s="57"/>
      <c r="J13" s="57"/>
      <c r="K13" s="57"/>
      <c r="L13" s="57"/>
      <c r="M13" s="57"/>
      <c r="N13" s="57"/>
      <c r="O13" s="57"/>
      <c r="P13" s="57"/>
    </row>
    <row r="14" spans="1:16" ht="15" hidden="1" customHeight="1">
      <c r="A14" s="118">
        <v>1</v>
      </c>
      <c r="B14" s="118">
        <v>2</v>
      </c>
      <c r="C14" s="118">
        <v>3</v>
      </c>
      <c r="D14" s="118">
        <v>4</v>
      </c>
      <c r="F14" s="57"/>
      <c r="G14" s="57"/>
      <c r="H14" s="57"/>
      <c r="I14" s="57"/>
      <c r="J14" s="57"/>
      <c r="K14" s="57"/>
      <c r="L14" s="57"/>
      <c r="M14" s="57"/>
      <c r="N14" s="57"/>
      <c r="O14" s="57"/>
      <c r="P14" s="57"/>
    </row>
    <row r="15" spans="1:16" s="54" customFormat="1" ht="15" hidden="1" customHeight="1">
      <c r="F15" s="32"/>
      <c r="G15" s="32"/>
      <c r="H15" s="32"/>
      <c r="I15" s="32"/>
      <c r="J15" s="32"/>
      <c r="K15" s="32"/>
      <c r="L15" s="32"/>
      <c r="M15" s="32"/>
      <c r="N15" s="32"/>
      <c r="O15" s="32"/>
      <c r="P15" s="32"/>
    </row>
    <row r="16" spans="1:16" ht="15" hidden="1" customHeight="1">
      <c r="A16" s="25" t="s">
        <v>256</v>
      </c>
      <c r="F16" s="57"/>
      <c r="G16" s="57"/>
      <c r="H16" s="57"/>
      <c r="I16" s="57"/>
      <c r="J16" s="57"/>
      <c r="K16" s="57"/>
      <c r="L16" s="57"/>
      <c r="M16" s="57"/>
      <c r="N16" s="57"/>
      <c r="O16" s="57"/>
      <c r="P16" s="57"/>
    </row>
    <row r="17" spans="1:16" ht="15" hidden="1" customHeight="1">
      <c r="A17" t="s">
        <v>257</v>
      </c>
      <c r="F17" s="57"/>
      <c r="G17" s="57"/>
      <c r="H17" s="57"/>
      <c r="I17" s="57"/>
      <c r="J17" s="57"/>
      <c r="K17" s="57"/>
      <c r="L17" s="57"/>
      <c r="M17" s="57"/>
      <c r="N17" s="57"/>
      <c r="O17" s="57"/>
      <c r="P17" s="57"/>
    </row>
    <row r="18" spans="1:16" ht="15" hidden="1" customHeight="1">
      <c r="F18" s="57"/>
      <c r="G18" s="57"/>
      <c r="H18" s="57"/>
      <c r="I18" s="57"/>
      <c r="J18" s="57"/>
      <c r="K18" s="57"/>
      <c r="L18" s="57"/>
      <c r="M18" s="57"/>
      <c r="N18" s="57"/>
      <c r="O18" s="57"/>
      <c r="P18" s="57"/>
    </row>
    <row r="19" spans="1:16" ht="15" customHeight="1">
      <c r="B19" s="29"/>
      <c r="C19" s="29"/>
      <c r="D19" s="29"/>
      <c r="F19" s="57"/>
      <c r="G19" s="57"/>
      <c r="H19" s="57"/>
      <c r="I19" s="57"/>
      <c r="J19" s="57"/>
      <c r="K19" s="57"/>
      <c r="L19" s="57"/>
      <c r="M19" s="57"/>
      <c r="N19" s="57"/>
      <c r="O19" s="57"/>
      <c r="P19" s="57"/>
    </row>
    <row r="20" spans="1:16" ht="50.1" customHeight="1">
      <c r="A20" s="441" t="s">
        <v>258</v>
      </c>
      <c r="B20" s="441"/>
      <c r="C20" s="324">
        <f>IF($D$10&gt;=36,D14,(IF(AND($D$10&lt;36,$D$10&gt;=24),C14,(IF(AND($D$10&lt;24,$D$10&gt;=12),B14,A14)))))</f>
        <v>3</v>
      </c>
      <c r="D20" s="132" t="s">
        <v>207</v>
      </c>
      <c r="F20" s="57"/>
      <c r="G20" s="57"/>
      <c r="H20" s="57"/>
      <c r="I20" s="57"/>
      <c r="J20" s="57"/>
      <c r="K20" s="57"/>
      <c r="L20" s="57"/>
      <c r="M20" s="57"/>
      <c r="N20" s="57"/>
      <c r="O20" s="57"/>
      <c r="P20" s="57"/>
    </row>
    <row r="21" spans="1:16" ht="15" customHeight="1">
      <c r="B21" s="29"/>
      <c r="C21" s="29"/>
      <c r="D21" s="29"/>
      <c r="F21" s="57"/>
      <c r="G21" s="57"/>
      <c r="H21" s="57"/>
      <c r="I21" s="57"/>
      <c r="J21" s="57"/>
      <c r="K21" s="57"/>
      <c r="L21" s="57"/>
      <c r="M21" s="57"/>
      <c r="N21" s="57"/>
      <c r="O21" s="57"/>
      <c r="P21" s="57"/>
    </row>
    <row r="22" spans="1:16" ht="15" customHeight="1">
      <c r="F22" s="57"/>
      <c r="G22" s="57"/>
      <c r="H22" s="57"/>
      <c r="I22" s="57"/>
      <c r="J22" s="57"/>
      <c r="K22" s="57"/>
      <c r="L22" s="57"/>
      <c r="M22" s="57"/>
      <c r="N22" s="57"/>
      <c r="O22" s="57"/>
      <c r="P22" s="57"/>
    </row>
    <row r="23" spans="1:16" ht="20.100000000000001" customHeight="1">
      <c r="A23" s="412" t="s">
        <v>99</v>
      </c>
      <c r="B23" s="412"/>
      <c r="C23" s="412"/>
      <c r="D23" s="412"/>
      <c r="F23" s="57"/>
      <c r="G23" s="57"/>
      <c r="H23" s="57"/>
      <c r="I23" s="57"/>
      <c r="J23" s="57"/>
      <c r="K23" s="57"/>
      <c r="L23" s="57"/>
      <c r="M23" s="57"/>
      <c r="N23" s="57"/>
      <c r="O23" s="57"/>
      <c r="P23" s="57"/>
    </row>
    <row r="24" spans="1:16" ht="15" customHeight="1">
      <c r="A24" s="39" t="s">
        <v>100</v>
      </c>
      <c r="B24" s="25"/>
      <c r="C24" s="25"/>
      <c r="D24" s="21" t="s">
        <v>101</v>
      </c>
      <c r="F24" s="57"/>
      <c r="G24" s="57"/>
      <c r="H24" s="57"/>
      <c r="I24" s="57"/>
      <c r="J24" s="57"/>
      <c r="K24" s="57"/>
      <c r="L24" s="57"/>
      <c r="M24" s="57"/>
      <c r="N24" s="57"/>
      <c r="O24" s="57"/>
      <c r="P24" s="57"/>
    </row>
  </sheetData>
  <sheetProtection password="DF64" sheet="1"/>
  <customSheetViews>
    <customSheetView guid="{5AC8B19D-1EA3-40BA-AF9B-95A30F492B48}" showGridLines="0" fitToPage="1" hiddenRows="1">
      <selection activeCell="A24" sqref="A24"/>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9">
    <mergeCell ref="A12:D12"/>
    <mergeCell ref="A20:B20"/>
    <mergeCell ref="A23:D23"/>
    <mergeCell ref="A1:D1"/>
    <mergeCell ref="A3:E3"/>
    <mergeCell ref="A4:D6"/>
    <mergeCell ref="A8:C8"/>
    <mergeCell ref="A9:C9"/>
    <mergeCell ref="A10:C10"/>
  </mergeCells>
  <hyperlinks>
    <hyperlink ref="A23" location="'12'!A1" display="Cliquez ici pour continuer"/>
    <hyperlink ref="A24" location="'10'!A1" display="retour"/>
    <hyperlink ref="D24" location="'12'!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6"/>
  <sheetViews>
    <sheetView showGridLines="0" workbookViewId="0">
      <selection activeCell="D26" sqref="D26"/>
    </sheetView>
  </sheetViews>
  <sheetFormatPr baseColWidth="10" defaultColWidth="10.7109375" defaultRowHeight="12.75"/>
  <cols>
    <col min="1" max="2" width="35.7109375" customWidth="1"/>
    <col min="3" max="4" width="30.7109375" customWidth="1"/>
    <col min="5" max="5" width="21.7109375" customWidth="1"/>
  </cols>
  <sheetData>
    <row r="1" spans="1:5" ht="35.1" customHeight="1">
      <c r="A1" s="415" t="s">
        <v>259</v>
      </c>
      <c r="B1" s="415"/>
      <c r="C1" s="415"/>
      <c r="D1" s="415"/>
    </row>
    <row r="2" spans="1:5" ht="15" customHeight="1"/>
    <row r="3" spans="1:5" ht="53.25" customHeight="1">
      <c r="A3" s="471" t="s">
        <v>260</v>
      </c>
      <c r="B3" s="471"/>
      <c r="C3" s="471"/>
      <c r="D3" s="471"/>
      <c r="E3" s="133"/>
    </row>
    <row r="4" spans="1:5" ht="20.100000000000001" customHeight="1">
      <c r="A4" s="458" t="s">
        <v>261</v>
      </c>
      <c r="B4" s="458"/>
      <c r="C4" s="458"/>
      <c r="D4" s="458"/>
    </row>
    <row r="5" spans="1:5" ht="20.100000000000001" customHeight="1">
      <c r="A5" s="458"/>
      <c r="B5" s="458"/>
      <c r="C5" s="458"/>
      <c r="D5" s="458"/>
    </row>
    <row r="6" spans="1:5" ht="20.100000000000001" customHeight="1">
      <c r="A6" s="458"/>
      <c r="B6" s="458"/>
      <c r="C6" s="458"/>
      <c r="D6" s="458"/>
    </row>
    <row r="7" spans="1:5" ht="15" customHeight="1">
      <c r="A7" s="134"/>
      <c r="B7" s="134"/>
      <c r="C7" s="134"/>
      <c r="D7" s="134"/>
    </row>
    <row r="8" spans="1:5" ht="15" customHeight="1"/>
    <row r="9" spans="1:5" ht="15" customHeight="1">
      <c r="A9" s="469" t="s">
        <v>226</v>
      </c>
      <c r="B9" s="469"/>
      <c r="C9" s="469"/>
      <c r="D9" s="365">
        <f>'10'!D13</f>
        <v>6</v>
      </c>
    </row>
    <row r="10" spans="1:5" ht="15" customHeight="1">
      <c r="A10" s="470" t="s">
        <v>510</v>
      </c>
      <c r="B10" s="470"/>
      <c r="C10" s="470"/>
      <c r="D10" s="367">
        <f>(24+6+24+6+12)</f>
        <v>72</v>
      </c>
    </row>
    <row r="11" spans="1:5" ht="15" customHeight="1">
      <c r="A11" s="469" t="s">
        <v>251</v>
      </c>
      <c r="B11" s="469"/>
      <c r="C11" s="469"/>
      <c r="D11" s="368">
        <f>D10/D9</f>
        <v>12</v>
      </c>
    </row>
    <row r="12" spans="1:5" ht="15" customHeight="1"/>
    <row r="13" spans="1:5" ht="15" hidden="1" customHeight="1">
      <c r="A13" s="464" t="s">
        <v>233</v>
      </c>
      <c r="B13" s="464"/>
      <c r="C13" s="464"/>
      <c r="D13" s="464"/>
    </row>
    <row r="14" spans="1:5" ht="15" hidden="1" customHeight="1">
      <c r="A14" s="118" t="s">
        <v>252</v>
      </c>
      <c r="B14" s="118" t="s">
        <v>253</v>
      </c>
      <c r="C14" s="118" t="s">
        <v>254</v>
      </c>
      <c r="D14" s="118" t="s">
        <v>255</v>
      </c>
      <c r="E14" s="52" t="s">
        <v>129</v>
      </c>
    </row>
    <row r="15" spans="1:5" ht="15" hidden="1" customHeight="1">
      <c r="A15" s="118">
        <v>1</v>
      </c>
      <c r="B15" s="118">
        <v>2</v>
      </c>
      <c r="C15" s="118">
        <v>3</v>
      </c>
      <c r="D15" s="118">
        <v>4</v>
      </c>
    </row>
    <row r="16" spans="1:5" s="54" customFormat="1" ht="15" hidden="1" customHeight="1"/>
    <row r="17" spans="1:12" ht="15" hidden="1" customHeight="1">
      <c r="A17" s="25" t="s">
        <v>262</v>
      </c>
    </row>
    <row r="18" spans="1:12" ht="15" hidden="1" customHeight="1">
      <c r="A18" t="s">
        <v>263</v>
      </c>
    </row>
    <row r="19" spans="1:12" ht="15" hidden="1" customHeight="1">
      <c r="A19" t="s">
        <v>264</v>
      </c>
      <c r="F19" s="465"/>
      <c r="G19" s="465"/>
      <c r="H19" s="465"/>
      <c r="I19" s="465"/>
      <c r="J19" s="465"/>
      <c r="K19" s="465"/>
      <c r="L19" s="465"/>
    </row>
    <row r="20" spans="1:12" ht="15" customHeight="1">
      <c r="F20" s="465"/>
      <c r="G20" s="465"/>
      <c r="H20" s="465"/>
      <c r="I20" s="465"/>
      <c r="J20" s="465"/>
      <c r="K20" s="465"/>
      <c r="L20" s="465"/>
    </row>
    <row r="21" spans="1:12" ht="15" hidden="1" customHeight="1">
      <c r="A21" s="12"/>
      <c r="B21" s="12"/>
      <c r="C21" s="12"/>
      <c r="D21" s="12"/>
      <c r="F21" s="465"/>
      <c r="G21" s="465"/>
      <c r="H21" s="465"/>
      <c r="I21" s="465"/>
      <c r="J21" s="465"/>
      <c r="K21" s="465"/>
      <c r="L21" s="465"/>
    </row>
    <row r="22" spans="1:12" ht="58.5" customHeight="1">
      <c r="A22" s="441" t="s">
        <v>509</v>
      </c>
      <c r="B22" s="441"/>
      <c r="C22" s="324">
        <f>IF($D$11&gt;=36,D15,(IF(AND($D$11&lt;36,$D$11&gt;=24),C15,(IF(AND($D$11&lt;24,$D$11&gt;=12),B15,A15)))))</f>
        <v>2</v>
      </c>
      <c r="D22" s="132" t="s">
        <v>207</v>
      </c>
      <c r="E22" s="135" t="s">
        <v>208</v>
      </c>
    </row>
    <row r="23" spans="1:12" ht="15" customHeight="1">
      <c r="A23" s="12"/>
      <c r="B23" s="29"/>
      <c r="C23" s="29"/>
      <c r="D23" s="29"/>
    </row>
    <row r="24" spans="1:12" ht="15" customHeight="1">
      <c r="A24" s="12"/>
      <c r="B24" s="12"/>
      <c r="C24" s="12"/>
      <c r="D24" s="12"/>
    </row>
    <row r="25" spans="1:12" ht="20.100000000000001" customHeight="1">
      <c r="A25" s="412" t="s">
        <v>99</v>
      </c>
      <c r="B25" s="412"/>
      <c r="C25" s="412"/>
      <c r="D25" s="412"/>
    </row>
    <row r="26" spans="1:12" ht="15" customHeight="1">
      <c r="A26" s="39" t="s">
        <v>100</v>
      </c>
      <c r="B26" s="25"/>
      <c r="C26" s="25"/>
      <c r="D26" s="21" t="s">
        <v>101</v>
      </c>
    </row>
  </sheetData>
  <sheetProtection password="DF64" sheet="1"/>
  <customSheetViews>
    <customSheetView guid="{5AC8B19D-1EA3-40BA-AF9B-95A30F492B48}" showGridLines="0" fitToPage="1" hiddenRows="1">
      <selection activeCell="A26" sqref="A26"/>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12">
    <mergeCell ref="A1:D1"/>
    <mergeCell ref="A3:D3"/>
    <mergeCell ref="A4:D6"/>
    <mergeCell ref="A9:C9"/>
    <mergeCell ref="A10:C10"/>
    <mergeCell ref="F20:L20"/>
    <mergeCell ref="F21:L21"/>
    <mergeCell ref="A22:B22"/>
    <mergeCell ref="A25:D25"/>
    <mergeCell ref="A11:C11"/>
    <mergeCell ref="A13:D13"/>
    <mergeCell ref="F19:L19"/>
  </mergeCells>
  <hyperlinks>
    <hyperlink ref="A25" location="'13'!A1" display="Cliquez ici pour continuer"/>
    <hyperlink ref="A26" location="'11'!A1" display="retour"/>
    <hyperlink ref="D26" location="'13'!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5"/>
  <sheetViews>
    <sheetView showGridLines="0" workbookViewId="0">
      <selection activeCell="D25" sqref="D25"/>
    </sheetView>
  </sheetViews>
  <sheetFormatPr baseColWidth="10" defaultColWidth="10.7109375" defaultRowHeight="12.75"/>
  <cols>
    <col min="1" max="4" width="30.7109375" customWidth="1"/>
    <col min="5" max="5" width="21.7109375" customWidth="1"/>
  </cols>
  <sheetData>
    <row r="1" spans="1:5" ht="35.1" customHeight="1">
      <c r="A1" s="415" t="s">
        <v>265</v>
      </c>
      <c r="B1" s="415"/>
      <c r="C1" s="415"/>
      <c r="D1" s="415"/>
    </row>
    <row r="2" spans="1:5" ht="15" customHeight="1"/>
    <row r="3" spans="1:5" s="37" customFormat="1" ht="63" customHeight="1">
      <c r="A3" s="472" t="s">
        <v>266</v>
      </c>
      <c r="B3" s="472"/>
      <c r="C3" s="472"/>
      <c r="D3" s="472"/>
      <c r="E3" s="136"/>
    </row>
    <row r="4" spans="1:5" ht="20.100000000000001" customHeight="1">
      <c r="A4" s="458" t="s">
        <v>267</v>
      </c>
      <c r="B4" s="458"/>
      <c r="C4" s="458"/>
      <c r="D4" s="458"/>
    </row>
    <row r="5" spans="1:5" ht="20.100000000000001" customHeight="1">
      <c r="A5" s="458"/>
      <c r="B5" s="458"/>
      <c r="C5" s="458"/>
      <c r="D5" s="458"/>
    </row>
    <row r="6" spans="1:5" ht="20.100000000000001" customHeight="1">
      <c r="A6" s="458"/>
      <c r="B6" s="458"/>
      <c r="C6" s="458"/>
      <c r="D6" s="458"/>
    </row>
    <row r="7" spans="1:5" ht="15" customHeight="1"/>
    <row r="8" spans="1:5" ht="15" customHeight="1">
      <c r="A8" s="137"/>
    </row>
    <row r="9" spans="1:5" ht="27.75" customHeight="1">
      <c r="A9" s="473" t="s">
        <v>268</v>
      </c>
      <c r="B9" s="473"/>
      <c r="C9" s="473"/>
      <c r="D9" s="327">
        <v>6</v>
      </c>
    </row>
    <row r="10" spans="1:5" ht="15" customHeight="1">
      <c r="A10" s="138"/>
      <c r="B10" s="138"/>
      <c r="C10" s="138"/>
      <c r="D10" s="139"/>
    </row>
    <row r="11" spans="1:5" ht="15" hidden="1" customHeight="1"/>
    <row r="12" spans="1:5" s="54" customFormat="1" ht="15" hidden="1" customHeight="1"/>
    <row r="13" spans="1:5" ht="15" hidden="1" customHeight="1">
      <c r="A13" s="474" t="s">
        <v>269</v>
      </c>
      <c r="B13" s="474"/>
      <c r="C13" s="474"/>
      <c r="D13" s="474"/>
    </row>
    <row r="14" spans="1:5" ht="15" hidden="1" customHeight="1">
      <c r="A14" s="79" t="s">
        <v>270</v>
      </c>
      <c r="B14" s="79" t="s">
        <v>271</v>
      </c>
      <c r="C14" s="79" t="s">
        <v>272</v>
      </c>
      <c r="D14" s="79" t="s">
        <v>273</v>
      </c>
    </row>
    <row r="15" spans="1:5" ht="15" hidden="1" customHeight="1">
      <c r="A15" s="326">
        <v>1</v>
      </c>
      <c r="B15" s="325">
        <v>2</v>
      </c>
      <c r="C15" s="325">
        <v>3</v>
      </c>
      <c r="D15" s="325">
        <v>4</v>
      </c>
    </row>
    <row r="16" spans="1:5" ht="15" hidden="1" customHeight="1">
      <c r="A16" s="85"/>
      <c r="B16" s="85"/>
      <c r="C16" s="85"/>
      <c r="D16" s="85"/>
    </row>
    <row r="17" spans="1:4" ht="15" hidden="1" customHeight="1">
      <c r="A17" s="71"/>
      <c r="B17" s="71"/>
      <c r="C17" s="71"/>
      <c r="D17" s="107"/>
    </row>
    <row r="18" spans="1:4" ht="18.75" hidden="1" customHeight="1">
      <c r="A18" s="140" t="s">
        <v>274</v>
      </c>
    </row>
    <row r="19" spans="1:4" s="12" customFormat="1" ht="15" hidden="1" customHeight="1">
      <c r="A19" s="141" t="s">
        <v>275</v>
      </c>
    </row>
    <row r="20" spans="1:4" s="12" customFormat="1" ht="15" hidden="1" customHeight="1">
      <c r="A20" s="141"/>
    </row>
    <row r="21" spans="1:4" s="12" customFormat="1" ht="15" customHeight="1">
      <c r="A21" s="141"/>
    </row>
    <row r="22" spans="1:4" s="12" customFormat="1" ht="38.25" customHeight="1">
      <c r="A22" s="457" t="s">
        <v>276</v>
      </c>
      <c r="B22" s="457"/>
      <c r="C22" s="324">
        <f>IF($D$9&gt;=7,D15,(IF(AND($D$9&lt;7,$D$9&gt;=5),C15,(IF(AND($D$9&lt;5,$D$9&gt;=3),B15,A15)))))</f>
        <v>3</v>
      </c>
      <c r="D22" s="88" t="s">
        <v>207</v>
      </c>
    </row>
    <row r="23" spans="1:4" ht="15" customHeight="1"/>
    <row r="24" spans="1:4" ht="20.100000000000001" customHeight="1">
      <c r="A24" s="412" t="s">
        <v>99</v>
      </c>
      <c r="B24" s="412"/>
      <c r="C24" s="412"/>
      <c r="D24" s="412"/>
    </row>
    <row r="25" spans="1:4" ht="15" customHeight="1">
      <c r="A25" s="39" t="s">
        <v>100</v>
      </c>
      <c r="B25" s="25"/>
      <c r="C25" s="25"/>
      <c r="D25" s="21" t="s">
        <v>101</v>
      </c>
    </row>
  </sheetData>
  <sheetProtection password="DF64" sheet="1"/>
  <customSheetViews>
    <customSheetView guid="{5AC8B19D-1EA3-40BA-AF9B-95A30F492B48}" showGridLines="0" fitToPage="1" hiddenRows="1">
      <selection activeCell="A25" sqref="A25"/>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7">
    <mergeCell ref="A24:D24"/>
    <mergeCell ref="A1:D1"/>
    <mergeCell ref="A3:D3"/>
    <mergeCell ref="A4:D6"/>
    <mergeCell ref="A9:C9"/>
    <mergeCell ref="A13:D13"/>
    <mergeCell ref="A22:B22"/>
  </mergeCells>
  <hyperlinks>
    <hyperlink ref="A24" location="'14'!A1" display="Cliquez ici pour continuer"/>
    <hyperlink ref="A25" location="'12'!A1" display="retour"/>
    <hyperlink ref="D25" location="'14'!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8"/>
  <sheetViews>
    <sheetView showGridLines="0" workbookViewId="0">
      <selection activeCell="D18" sqref="D18"/>
    </sheetView>
  </sheetViews>
  <sheetFormatPr baseColWidth="10" defaultColWidth="10.7109375" defaultRowHeight="12.75"/>
  <cols>
    <col min="1" max="4" width="30.7109375" customWidth="1"/>
    <col min="5" max="5" width="21.7109375" customWidth="1"/>
  </cols>
  <sheetData>
    <row r="1" spans="1:9" ht="35.1" customHeight="1">
      <c r="A1" s="415" t="s">
        <v>277</v>
      </c>
      <c r="B1" s="415"/>
      <c r="C1" s="415"/>
      <c r="D1" s="415"/>
    </row>
    <row r="2" spans="1:9" ht="15" customHeight="1"/>
    <row r="3" spans="1:9" ht="15" customHeight="1">
      <c r="A3" s="471" t="s">
        <v>278</v>
      </c>
      <c r="B3" s="471"/>
      <c r="C3" s="471"/>
      <c r="D3" s="471"/>
      <c r="E3" s="133"/>
    </row>
    <row r="4" spans="1:9" ht="15" customHeight="1">
      <c r="A4" s="471"/>
      <c r="B4" s="471"/>
      <c r="C4" s="471"/>
      <c r="D4" s="471"/>
      <c r="E4" s="133"/>
    </row>
    <row r="5" spans="1:9" ht="20.100000000000001" customHeight="1">
      <c r="A5" s="444" t="s">
        <v>279</v>
      </c>
      <c r="B5" s="444"/>
      <c r="C5" s="444"/>
      <c r="D5" s="444"/>
      <c r="E5" s="142"/>
    </row>
    <row r="6" spans="1:9" ht="37.5" customHeight="1">
      <c r="A6" s="476" t="s">
        <v>280</v>
      </c>
      <c r="B6" s="476"/>
      <c r="C6" s="476"/>
      <c r="D6" s="476"/>
      <c r="E6" s="142"/>
      <c r="G6" s="143"/>
    </row>
    <row r="7" spans="1:9" ht="15" customHeight="1">
      <c r="A7" s="142"/>
      <c r="B7" s="142"/>
      <c r="C7" s="142"/>
      <c r="D7" s="142"/>
      <c r="E7" s="142"/>
    </row>
    <row r="8" spans="1:9" ht="22.5" customHeight="1">
      <c r="A8" s="477" t="s">
        <v>281</v>
      </c>
      <c r="B8" s="478"/>
      <c r="C8" s="479"/>
      <c r="D8" s="369" t="s">
        <v>282</v>
      </c>
      <c r="E8" s="54"/>
    </row>
    <row r="9" spans="1:9" ht="15" customHeight="1">
      <c r="F9" s="144"/>
      <c r="G9" s="144"/>
      <c r="H9" s="145"/>
      <c r="I9" s="144"/>
    </row>
    <row r="10" spans="1:9" ht="15" hidden="1" customHeight="1">
      <c r="A10" s="480" t="s">
        <v>283</v>
      </c>
      <c r="B10" s="480"/>
      <c r="C10" s="480"/>
      <c r="D10" s="480"/>
      <c r="E10" s="480"/>
      <c r="F10" s="480"/>
    </row>
    <row r="11" spans="1:9" ht="15" hidden="1" customHeight="1">
      <c r="A11" s="463" t="s">
        <v>284</v>
      </c>
      <c r="B11" s="463"/>
      <c r="C11" s="463"/>
      <c r="D11" s="463"/>
      <c r="E11" s="463"/>
      <c r="F11" s="463"/>
      <c r="G11" s="463"/>
    </row>
    <row r="12" spans="1:9" ht="15" hidden="1" customHeight="1">
      <c r="A12" s="463" t="s">
        <v>285</v>
      </c>
      <c r="B12" s="463"/>
      <c r="C12" s="463"/>
      <c r="D12" s="463"/>
      <c r="E12" s="463"/>
      <c r="F12" s="463"/>
      <c r="G12" s="463"/>
    </row>
    <row r="13" spans="1:9" ht="15" customHeight="1">
      <c r="A13" s="29"/>
      <c r="B13" s="29"/>
      <c r="C13" s="29"/>
      <c r="D13" s="29"/>
    </row>
    <row r="14" spans="1:9" s="25" customFormat="1" ht="50.1" customHeight="1">
      <c r="A14" s="475" t="s">
        <v>504</v>
      </c>
      <c r="B14" s="475"/>
      <c r="C14" s="87">
        <f>IF(D8="oui",1,4)</f>
        <v>4</v>
      </c>
      <c r="D14" s="132" t="s">
        <v>207</v>
      </c>
    </row>
    <row r="15" spans="1:9" ht="15" customHeight="1">
      <c r="A15" s="29"/>
      <c r="B15" s="29"/>
      <c r="C15" s="116"/>
      <c r="D15" s="29"/>
    </row>
    <row r="16" spans="1:9" ht="15" customHeight="1">
      <c r="B16" s="137"/>
      <c r="C16" s="137"/>
      <c r="D16" s="137"/>
    </row>
    <row r="17" spans="1:4" ht="20.100000000000001" customHeight="1">
      <c r="A17" s="412" t="s">
        <v>99</v>
      </c>
      <c r="B17" s="412"/>
      <c r="C17" s="412"/>
      <c r="D17" s="412"/>
    </row>
    <row r="18" spans="1:4">
      <c r="A18" s="39" t="s">
        <v>100</v>
      </c>
      <c r="B18" s="25"/>
      <c r="C18" s="25"/>
      <c r="D18" s="21" t="s">
        <v>101</v>
      </c>
    </row>
  </sheetData>
  <sheetProtection password="DF64" sheet="1"/>
  <customSheetViews>
    <customSheetView guid="{5AC8B19D-1EA3-40BA-AF9B-95A30F492B48}" showGridLines="0" fitToPage="1" hiddenRows="1">
      <selection activeCell="A18" sqref="A18"/>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10">
    <mergeCell ref="A11:G11"/>
    <mergeCell ref="A12:G12"/>
    <mergeCell ref="A14:B14"/>
    <mergeCell ref="A17:D17"/>
    <mergeCell ref="A1:D1"/>
    <mergeCell ref="A3:D4"/>
    <mergeCell ref="A5:D5"/>
    <mergeCell ref="A6:D6"/>
    <mergeCell ref="A8:C8"/>
    <mergeCell ref="A10:F10"/>
  </mergeCells>
  <dataValidations count="1">
    <dataValidation type="list" showInputMessage="1" showErrorMessage="1" errorTitle="Erreur saisie !" error="La valeur que vous avez tapée n'est pas valide._x000a_VEUILLEZ ENTRER oui OU non (en minuscule)._x000a_Pour savoir quel est votre score, répondez à la question ci-contre =&gt;" promptTitle="L'actuel propriétaire" prompt="est-il en cuisine ?" sqref="D8">
      <formula1>"oui,non"</formula1>
      <formula2>0</formula2>
    </dataValidation>
  </dataValidations>
  <hyperlinks>
    <hyperlink ref="A17" location="'15'!A1" display="Cliquez ici pour continuer"/>
    <hyperlink ref="A18" location="'13'!A1" display="retour"/>
    <hyperlink ref="D18" location="'15'!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1"/>
  <sheetViews>
    <sheetView showGridLines="0" workbookViewId="0">
      <selection activeCell="G19" sqref="G19"/>
    </sheetView>
  </sheetViews>
  <sheetFormatPr baseColWidth="10" defaultColWidth="10.7109375" defaultRowHeight="12.75"/>
  <cols>
    <col min="1" max="1" width="25.7109375" customWidth="1"/>
    <col min="2" max="2" width="15.85546875" customWidth="1"/>
    <col min="3" max="3" width="11" customWidth="1"/>
    <col min="4" max="4" width="9.140625" customWidth="1"/>
    <col min="5" max="5" width="15.42578125" customWidth="1"/>
    <col min="6" max="6" width="15.28515625" customWidth="1"/>
    <col min="7" max="7" width="27.42578125" customWidth="1"/>
  </cols>
  <sheetData>
    <row r="1" spans="1:7" ht="35.1" customHeight="1">
      <c r="A1" s="484" t="s">
        <v>286</v>
      </c>
      <c r="B1" s="484"/>
      <c r="C1" s="484"/>
      <c r="D1" s="484"/>
      <c r="E1" s="484"/>
      <c r="F1" s="484"/>
      <c r="G1" s="484"/>
    </row>
    <row r="2" spans="1:7" ht="15" customHeight="1"/>
    <row r="3" spans="1:7" ht="15" customHeight="1"/>
    <row r="4" spans="1:7" s="149" customFormat="1" ht="20.100000000000001" customHeight="1">
      <c r="A4" s="487" t="s">
        <v>287</v>
      </c>
      <c r="B4" s="487"/>
      <c r="C4" s="487"/>
      <c r="D4" s="485">
        <f>'8'!C26*2+'9'!C21*2+'10'!C28+'11'!C20+'12'!C22*2+'13'!C18+'14'!C14*2</f>
        <v>34</v>
      </c>
      <c r="E4" s="485"/>
      <c r="F4" s="481" t="str">
        <f>CONCATENATE("sur ",D5," points")</f>
        <v>sur 40 points</v>
      </c>
      <c r="G4" s="481"/>
    </row>
    <row r="5" spans="1:7" s="149" customFormat="1" ht="20.100000000000001" hidden="1" customHeight="1">
      <c r="A5" s="487" t="s">
        <v>288</v>
      </c>
      <c r="B5" s="487"/>
      <c r="C5" s="487"/>
      <c r="D5" s="148">
        <f>(COUNTA('8'!C26,'9'!C21,'12'!C22,'14'!C14)*2+COUNTA('10'!C28,'11'!C20,'13'!C18))*4</f>
        <v>40</v>
      </c>
      <c r="E5" s="132" t="s">
        <v>289</v>
      </c>
    </row>
    <row r="6" spans="1:7" ht="20.100000000000001" customHeight="1">
      <c r="A6" s="146"/>
      <c r="B6" s="147"/>
      <c r="C6" s="147" t="s">
        <v>290</v>
      </c>
      <c r="D6" s="486">
        <f>D4/D5</f>
        <v>0.85</v>
      </c>
      <c r="E6" s="486"/>
      <c r="F6" s="482" t="s">
        <v>291</v>
      </c>
      <c r="G6" s="482"/>
    </row>
    <row r="7" spans="1:7" ht="15" customHeight="1"/>
    <row r="8" spans="1:7" s="54" customFormat="1" ht="15" hidden="1" customHeight="1">
      <c r="A8" s="150" t="s">
        <v>292</v>
      </c>
    </row>
    <row r="9" spans="1:7" ht="15" hidden="1" customHeight="1">
      <c r="A9" s="2" t="s">
        <v>293</v>
      </c>
      <c r="D9" s="54"/>
      <c r="E9" s="54"/>
    </row>
    <row r="10" spans="1:7" ht="15" hidden="1" customHeight="1">
      <c r="A10" s="2" t="s">
        <v>294</v>
      </c>
    </row>
    <row r="11" spans="1:7" ht="15" hidden="1" customHeight="1">
      <c r="A11" s="2" t="s">
        <v>295</v>
      </c>
    </row>
    <row r="12" spans="1:7" ht="15" hidden="1" customHeight="1">
      <c r="A12" t="s">
        <v>296</v>
      </c>
    </row>
    <row r="13" spans="1:7" ht="15" hidden="1" customHeight="1"/>
    <row r="14" spans="1:7" ht="15" customHeight="1"/>
    <row r="15" spans="1:7" ht="20.100000000000001" customHeight="1">
      <c r="A15" s="483" t="s">
        <v>297</v>
      </c>
      <c r="B15" s="483"/>
      <c r="C15" s="483"/>
      <c r="D15" s="483"/>
      <c r="E15" s="483"/>
      <c r="F15" s="483"/>
      <c r="G15" s="483"/>
    </row>
    <row r="17" spans="1:7">
      <c r="A17" t="s">
        <v>138</v>
      </c>
    </row>
    <row r="19" spans="1:7">
      <c r="A19" s="39" t="s">
        <v>100</v>
      </c>
      <c r="B19" s="25"/>
      <c r="C19" s="25"/>
      <c r="G19" s="21" t="s">
        <v>101</v>
      </c>
    </row>
    <row r="21" spans="1:7" ht="28.5" customHeight="1"/>
  </sheetData>
  <sheetProtection password="DF64" sheet="1" objects="1" scenarios="1"/>
  <customSheetViews>
    <customSheetView guid="{5AC8B19D-1EA3-40BA-AF9B-95A30F492B48}" showGridLines="0" fitToPage="1" hiddenRows="1">
      <selection activeCell="A19" sqref="A19"/>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8">
    <mergeCell ref="F4:G4"/>
    <mergeCell ref="F6:G6"/>
    <mergeCell ref="A15:G15"/>
    <mergeCell ref="A1:G1"/>
    <mergeCell ref="D4:E4"/>
    <mergeCell ref="D6:E6"/>
    <mergeCell ref="A4:C4"/>
    <mergeCell ref="A5:C5"/>
  </mergeCells>
  <hyperlinks>
    <hyperlink ref="A15" location="'16'!A1" display="Cliquez ici pour poursuivre et évaluer la qualité de votre outil de travail"/>
    <hyperlink ref="A19" location="'14'!A1" display="retour"/>
    <hyperlink ref="G19" location="'16'!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3"/>
  <sheetViews>
    <sheetView showGridLines="0" workbookViewId="0">
      <selection activeCell="E33" sqref="E33"/>
    </sheetView>
  </sheetViews>
  <sheetFormatPr baseColWidth="10" defaultColWidth="10.7109375" defaultRowHeight="12.75"/>
  <cols>
    <col min="1" max="2" width="30.7109375" customWidth="1"/>
    <col min="3" max="3" width="9.7109375" customWidth="1"/>
    <col min="4" max="5" width="22.7109375" customWidth="1"/>
    <col min="6" max="9" width="15.7109375" customWidth="1"/>
  </cols>
  <sheetData>
    <row r="1" spans="1:9" ht="35.1" customHeight="1">
      <c r="A1" s="415" t="s">
        <v>298</v>
      </c>
      <c r="B1" s="415"/>
      <c r="C1" s="415"/>
      <c r="D1" s="415"/>
      <c r="E1" s="415"/>
    </row>
    <row r="2" spans="1:9" ht="15" customHeight="1"/>
    <row r="3" spans="1:9" ht="15" customHeight="1">
      <c r="A3" s="151" t="s">
        <v>299</v>
      </c>
    </row>
    <row r="4" spans="1:9" s="152" customFormat="1" ht="15" customHeight="1"/>
    <row r="5" spans="1:9" s="152" customFormat="1" ht="20.100000000000001" customHeight="1">
      <c r="A5" s="458" t="s">
        <v>300</v>
      </c>
      <c r="B5" s="458"/>
      <c r="C5" s="458"/>
      <c r="D5" s="458"/>
      <c r="E5" s="458"/>
    </row>
    <row r="6" spans="1:9" s="152" customFormat="1" ht="20.100000000000001" customHeight="1">
      <c r="A6" s="458"/>
      <c r="B6" s="458"/>
      <c r="C6" s="458"/>
      <c r="D6" s="458"/>
      <c r="E6" s="458"/>
    </row>
    <row r="7" spans="1:9" s="152" customFormat="1" ht="20.100000000000001" customHeight="1">
      <c r="A7" s="458"/>
      <c r="B7" s="458"/>
      <c r="C7" s="458"/>
      <c r="D7" s="458"/>
      <c r="E7" s="458"/>
    </row>
    <row r="8" spans="1:9" s="152" customFormat="1" ht="15" customHeight="1"/>
    <row r="9" spans="1:9" s="152" customFormat="1" ht="15" customHeight="1">
      <c r="A9" s="462" t="s">
        <v>301</v>
      </c>
      <c r="B9" s="462"/>
      <c r="C9" s="462"/>
      <c r="D9" s="462"/>
      <c r="E9" s="112">
        <v>180</v>
      </c>
    </row>
    <row r="10" spans="1:9" ht="15" customHeight="1">
      <c r="A10" s="462" t="s">
        <v>302</v>
      </c>
      <c r="B10" s="462"/>
      <c r="C10" s="462"/>
      <c r="D10" s="462"/>
      <c r="E10" s="112">
        <v>120</v>
      </c>
      <c r="F10" s="153"/>
    </row>
    <row r="11" spans="1:9" ht="15" customHeight="1">
      <c r="A11" s="462" t="s">
        <v>303</v>
      </c>
      <c r="B11" s="462"/>
      <c r="C11" s="462"/>
      <c r="D11" s="462"/>
      <c r="E11" s="112">
        <v>25</v>
      </c>
      <c r="F11" s="153"/>
    </row>
    <row r="12" spans="1:9" ht="15" customHeight="1">
      <c r="A12" s="462" t="s">
        <v>304</v>
      </c>
      <c r="B12" s="462"/>
      <c r="C12" s="462"/>
      <c r="D12" s="462"/>
      <c r="E12" s="113">
        <v>15</v>
      </c>
      <c r="F12" s="153"/>
    </row>
    <row r="13" spans="1:9" ht="15" customHeight="1">
      <c r="A13" s="461"/>
      <c r="B13" s="461"/>
      <c r="C13" s="461"/>
      <c r="D13" s="461"/>
      <c r="E13" s="116"/>
      <c r="F13" s="153"/>
    </row>
    <row r="14" spans="1:9" s="12" customFormat="1" ht="15" hidden="1" customHeight="1">
      <c r="A14" s="154"/>
      <c r="B14" s="154"/>
      <c r="C14" s="154"/>
      <c r="D14" s="154"/>
      <c r="E14" s="154"/>
      <c r="F14" s="153"/>
    </row>
    <row r="15" spans="1:9" ht="15" hidden="1" customHeight="1">
      <c r="A15" s="155" t="s">
        <v>305</v>
      </c>
      <c r="B15" s="156" t="s">
        <v>306</v>
      </c>
      <c r="C15" s="157">
        <v>1</v>
      </c>
      <c r="D15" s="158">
        <v>2</v>
      </c>
      <c r="E15" s="158">
        <v>3</v>
      </c>
      <c r="F15" s="159">
        <v>4</v>
      </c>
      <c r="G15" s="156" t="s">
        <v>307</v>
      </c>
      <c r="H15" s="156" t="s">
        <v>308</v>
      </c>
      <c r="I15" s="52" t="s">
        <v>129</v>
      </c>
    </row>
    <row r="16" spans="1:9" ht="24.95" hidden="1" customHeight="1">
      <c r="A16" s="488" t="s">
        <v>309</v>
      </c>
      <c r="B16" s="488"/>
      <c r="C16" s="160" t="s">
        <v>310</v>
      </c>
      <c r="D16" s="160" t="s">
        <v>311</v>
      </c>
      <c r="E16" s="160" t="s">
        <v>312</v>
      </c>
      <c r="F16" s="161" t="s">
        <v>313</v>
      </c>
      <c r="G16" s="162">
        <f>E10/E9</f>
        <v>0.66666666666666663</v>
      </c>
      <c r="H16" s="163">
        <f>IF(G16&gt;=1.71,4,IF(AND(G16&lt;1.71,G16&gt;1.49),3,IF(AND(G16&lt;1.49,G16&gt;1.35),2,1)))</f>
        <v>1</v>
      </c>
    </row>
    <row r="17" spans="1:8" ht="24.95" hidden="1" customHeight="1">
      <c r="A17" s="488"/>
      <c r="B17" s="488"/>
      <c r="C17" s="164">
        <v>-1.35</v>
      </c>
      <c r="D17" s="164" t="s">
        <v>314</v>
      </c>
      <c r="E17" s="164" t="s">
        <v>315</v>
      </c>
      <c r="F17" s="165" t="s">
        <v>316</v>
      </c>
      <c r="G17" s="166"/>
      <c r="H17" s="167"/>
    </row>
    <row r="18" spans="1:8" ht="24.95" hidden="1" customHeight="1">
      <c r="A18" s="489" t="s">
        <v>317</v>
      </c>
      <c r="B18" s="489"/>
      <c r="C18" s="160" t="s">
        <v>310</v>
      </c>
      <c r="D18" s="160" t="s">
        <v>311</v>
      </c>
      <c r="E18" s="160" t="s">
        <v>312</v>
      </c>
      <c r="F18" s="161" t="s">
        <v>313</v>
      </c>
      <c r="G18" s="168">
        <f>E11/E10</f>
        <v>0.20833333333333334</v>
      </c>
      <c r="H18" s="169">
        <f>IF(G18&gt;0.5,4,IF(G18=0.5,3,IF(AND(G18&lt;0.5,G18&gt;=0.45),2,1)))</f>
        <v>1</v>
      </c>
    </row>
    <row r="19" spans="1:8" ht="24.95" hidden="1" customHeight="1">
      <c r="A19" s="489"/>
      <c r="B19" s="489"/>
      <c r="C19" s="164" t="s">
        <v>318</v>
      </c>
      <c r="D19" s="164" t="s">
        <v>319</v>
      </c>
      <c r="E19" s="170">
        <v>0.5</v>
      </c>
      <c r="F19" s="171" t="s">
        <v>320</v>
      </c>
      <c r="G19" s="172"/>
      <c r="H19" s="167"/>
    </row>
    <row r="20" spans="1:8" ht="24.95" hidden="1" customHeight="1">
      <c r="A20" s="489" t="s">
        <v>321</v>
      </c>
      <c r="B20" s="489"/>
      <c r="C20" s="173" t="s">
        <v>310</v>
      </c>
      <c r="D20" s="173" t="s">
        <v>311</v>
      </c>
      <c r="E20" s="173" t="s">
        <v>312</v>
      </c>
      <c r="F20" s="174" t="s">
        <v>313</v>
      </c>
      <c r="G20" s="175">
        <f>E12/E10</f>
        <v>0.125</v>
      </c>
      <c r="H20" s="176">
        <f>IF(G20&gt;1,4,IF(G20=1,3,IF(AND(G20&gt;0.8,G20&lt;1),2,1)))</f>
        <v>1</v>
      </c>
    </row>
    <row r="21" spans="1:8" ht="24.95" hidden="1" customHeight="1">
      <c r="A21" s="489"/>
      <c r="B21" s="489"/>
      <c r="C21" s="177" t="s">
        <v>322</v>
      </c>
      <c r="D21" s="177" t="s">
        <v>323</v>
      </c>
      <c r="E21" s="178">
        <v>1</v>
      </c>
      <c r="F21" s="179" t="s">
        <v>324</v>
      </c>
      <c r="G21" s="180"/>
      <c r="H21" s="181"/>
    </row>
    <row r="22" spans="1:8" ht="24.95" hidden="1" customHeight="1">
      <c r="A22" s="352"/>
      <c r="B22" s="352"/>
      <c r="C22" s="352"/>
      <c r="D22" s="352"/>
      <c r="E22" s="353"/>
      <c r="F22" s="352"/>
      <c r="G22" s="354"/>
      <c r="H22" s="355"/>
    </row>
    <row r="23" spans="1:8" ht="24.95" hidden="1" customHeight="1">
      <c r="A23" s="352"/>
      <c r="B23" s="352"/>
      <c r="C23" s="352"/>
      <c r="D23" s="352"/>
      <c r="E23" s="353"/>
      <c r="F23" s="352"/>
      <c r="G23" s="354"/>
      <c r="H23" s="355"/>
    </row>
    <row r="24" spans="1:8" ht="24.95" hidden="1" customHeight="1">
      <c r="A24" s="352"/>
      <c r="B24" s="352"/>
      <c r="C24" s="352"/>
      <c r="D24" s="352"/>
      <c r="E24" s="353"/>
      <c r="F24" s="352"/>
      <c r="G24" s="354"/>
      <c r="H24" s="355"/>
    </row>
    <row r="25" spans="1:8" ht="24.95" hidden="1" customHeight="1">
      <c r="A25" s="352"/>
      <c r="B25" s="352"/>
      <c r="C25" s="352"/>
      <c r="D25" s="352"/>
      <c r="E25" s="353"/>
      <c r="F25" s="352"/>
      <c r="G25" s="354"/>
      <c r="H25" s="355"/>
    </row>
    <row r="26" spans="1:8" ht="15" customHeight="1">
      <c r="A26" s="153"/>
      <c r="B26" s="153"/>
      <c r="C26" s="153"/>
      <c r="D26" s="153"/>
      <c r="E26" s="153"/>
      <c r="F26" s="153"/>
    </row>
    <row r="27" spans="1:8" ht="20.100000000000001" customHeight="1">
      <c r="A27" s="487" t="s">
        <v>325</v>
      </c>
      <c r="B27" s="487"/>
      <c r="C27" s="182">
        <f>H16</f>
        <v>1</v>
      </c>
      <c r="D27" s="490" t="s">
        <v>326</v>
      </c>
      <c r="E27" s="490"/>
      <c r="F27" s="153"/>
    </row>
    <row r="28" spans="1:8" ht="20.100000000000001" customHeight="1">
      <c r="A28" s="487"/>
      <c r="B28" s="487"/>
      <c r="C28" s="182">
        <f>H18</f>
        <v>1</v>
      </c>
      <c r="D28" s="490" t="s">
        <v>327</v>
      </c>
      <c r="E28" s="490"/>
      <c r="F28" s="153"/>
    </row>
    <row r="29" spans="1:8" ht="20.100000000000001" customHeight="1">
      <c r="A29" s="487"/>
      <c r="B29" s="487"/>
      <c r="C29" s="182">
        <f>H20</f>
        <v>1</v>
      </c>
      <c r="D29" s="490" t="s">
        <v>328</v>
      </c>
      <c r="E29" s="490"/>
      <c r="F29" s="153"/>
    </row>
    <row r="30" spans="1:8" ht="15" customHeight="1">
      <c r="F30" s="153"/>
    </row>
    <row r="31" spans="1:8" ht="15" customHeight="1"/>
    <row r="32" spans="1:8" ht="20.100000000000001" customHeight="1">
      <c r="A32" s="412" t="s">
        <v>329</v>
      </c>
      <c r="B32" s="412"/>
      <c r="C32" s="412"/>
      <c r="D32" s="412"/>
      <c r="E32" s="412"/>
    </row>
    <row r="33" spans="1:5">
      <c r="A33" s="39" t="s">
        <v>100</v>
      </c>
      <c r="B33" s="25"/>
      <c r="C33" s="25"/>
      <c r="E33" s="21" t="s">
        <v>101</v>
      </c>
    </row>
  </sheetData>
  <sheetProtection password="DF64" sheet="1"/>
  <customSheetViews>
    <customSheetView guid="{5AC8B19D-1EA3-40BA-AF9B-95A30F492B48}" showGridLines="0" fitToPage="1" hiddenRows="1">
      <selection activeCell="A30" sqref="A30"/>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15">
    <mergeCell ref="A32:E32"/>
    <mergeCell ref="A13:D13"/>
    <mergeCell ref="A16:B17"/>
    <mergeCell ref="A18:B19"/>
    <mergeCell ref="A20:B21"/>
    <mergeCell ref="A27:B29"/>
    <mergeCell ref="D27:E27"/>
    <mergeCell ref="D28:E28"/>
    <mergeCell ref="D29:E29"/>
    <mergeCell ref="A12:D12"/>
    <mergeCell ref="A1:E1"/>
    <mergeCell ref="A5:E7"/>
    <mergeCell ref="A9:D9"/>
    <mergeCell ref="A10:D10"/>
    <mergeCell ref="A11:D11"/>
  </mergeCells>
  <hyperlinks>
    <hyperlink ref="A32" location="'17'!A1" display="Cliquez ici pour poursuivre"/>
    <hyperlink ref="A33" location="'15'!A1" display="retour"/>
    <hyperlink ref="E33" location="'17'!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50"/>
  <sheetViews>
    <sheetView showGridLines="0" topLeftCell="A16" workbookViewId="0">
      <selection sqref="A1:K1"/>
    </sheetView>
  </sheetViews>
  <sheetFormatPr baseColWidth="10" defaultColWidth="10.7109375" defaultRowHeight="15"/>
  <cols>
    <col min="1" max="1" width="47.7109375" customWidth="1"/>
    <col min="2" max="2" width="10.140625" style="109" customWidth="1"/>
    <col min="3" max="3" width="9.28515625" customWidth="1"/>
    <col min="4" max="11" width="13.7109375" customWidth="1"/>
  </cols>
  <sheetData>
    <row r="1" spans="1:11" ht="35.1" customHeight="1">
      <c r="A1" s="415" t="s">
        <v>330</v>
      </c>
      <c r="B1" s="415"/>
      <c r="C1" s="415"/>
      <c r="D1" s="415"/>
      <c r="E1" s="415"/>
      <c r="F1" s="415"/>
      <c r="G1" s="415"/>
      <c r="H1" s="415"/>
      <c r="I1" s="415"/>
      <c r="J1" s="415"/>
      <c r="K1" s="415"/>
    </row>
    <row r="2" spans="1:11" ht="15" customHeight="1">
      <c r="A2" s="492"/>
      <c r="B2" s="492"/>
      <c r="C2" s="492"/>
      <c r="D2" s="492"/>
      <c r="E2" s="492"/>
      <c r="F2" s="492"/>
      <c r="G2" s="492"/>
      <c r="H2" s="492"/>
    </row>
    <row r="3" spans="1:11" ht="15" customHeight="1">
      <c r="A3" s="151" t="s">
        <v>331</v>
      </c>
    </row>
    <row r="4" spans="1:11" ht="15" customHeight="1"/>
    <row r="5" spans="1:11" ht="30" customHeight="1">
      <c r="A5" s="340" t="s">
        <v>332</v>
      </c>
      <c r="B5" s="344">
        <f>B41</f>
        <v>2.1666666666666665</v>
      </c>
      <c r="D5" s="493" t="s">
        <v>333</v>
      </c>
      <c r="E5" s="493"/>
      <c r="F5" s="493"/>
      <c r="G5" s="493"/>
      <c r="H5" s="493"/>
      <c r="I5" s="493"/>
      <c r="J5" s="493"/>
      <c r="K5" s="493"/>
    </row>
    <row r="6" spans="1:11" ht="68.25" customHeight="1">
      <c r="A6" s="184" t="s">
        <v>334</v>
      </c>
      <c r="B6" s="339">
        <v>3</v>
      </c>
      <c r="C6" s="186">
        <v>4</v>
      </c>
      <c r="D6" s="494" t="s">
        <v>335</v>
      </c>
      <c r="E6" s="494"/>
      <c r="F6" s="494"/>
      <c r="G6" s="494"/>
      <c r="H6" s="494"/>
      <c r="I6" s="494"/>
      <c r="J6" s="494"/>
      <c r="K6" s="494"/>
    </row>
    <row r="7" spans="1:11" ht="81" customHeight="1">
      <c r="A7" s="187" t="s">
        <v>336</v>
      </c>
      <c r="B7" s="185">
        <v>1</v>
      </c>
      <c r="C7" s="186">
        <v>3</v>
      </c>
      <c r="D7" s="491" t="s">
        <v>337</v>
      </c>
      <c r="E7" s="491"/>
      <c r="F7" s="491"/>
      <c r="G7" s="491"/>
      <c r="H7" s="491"/>
      <c r="I7" s="491"/>
      <c r="J7" s="491"/>
      <c r="K7" s="491"/>
    </row>
    <row r="8" spans="1:11" ht="69.95" customHeight="1">
      <c r="A8" s="187" t="s">
        <v>338</v>
      </c>
      <c r="B8" s="185">
        <v>3</v>
      </c>
      <c r="C8" s="186">
        <v>2</v>
      </c>
      <c r="D8" s="495" t="s">
        <v>339</v>
      </c>
      <c r="E8" s="495"/>
      <c r="F8" s="495"/>
      <c r="G8" s="495"/>
      <c r="H8" s="495"/>
      <c r="I8" s="495"/>
      <c r="J8" s="495"/>
      <c r="K8" s="495"/>
    </row>
    <row r="9" spans="1:11" ht="30" customHeight="1">
      <c r="A9" s="187" t="s">
        <v>340</v>
      </c>
      <c r="B9" s="185">
        <v>1</v>
      </c>
      <c r="C9" s="186">
        <v>1</v>
      </c>
      <c r="D9" s="495" t="s">
        <v>341</v>
      </c>
      <c r="E9" s="495"/>
      <c r="F9" s="495"/>
      <c r="G9" s="495"/>
      <c r="H9" s="495"/>
      <c r="I9" s="495"/>
      <c r="J9" s="495"/>
      <c r="K9" s="495"/>
    </row>
    <row r="10" spans="1:11" ht="30" customHeight="1">
      <c r="A10" s="188" t="s">
        <v>342</v>
      </c>
      <c r="B10" s="185">
        <v>1</v>
      </c>
      <c r="C10" s="189"/>
      <c r="D10" s="495" t="s">
        <v>343</v>
      </c>
      <c r="E10" s="495"/>
      <c r="F10" s="495"/>
      <c r="G10" s="495"/>
      <c r="H10" s="495"/>
      <c r="I10" s="495"/>
      <c r="J10" s="495"/>
      <c r="K10" s="495"/>
    </row>
    <row r="11" spans="1:11" ht="65.25" customHeight="1">
      <c r="A11" s="188" t="s">
        <v>344</v>
      </c>
      <c r="B11" s="185">
        <v>1</v>
      </c>
      <c r="C11" s="189"/>
      <c r="D11" s="495" t="s">
        <v>345</v>
      </c>
      <c r="E11" s="495"/>
      <c r="F11" s="495"/>
      <c r="G11" s="495"/>
      <c r="H11" s="495"/>
      <c r="I11" s="495"/>
      <c r="J11" s="495"/>
      <c r="K11" s="495"/>
    </row>
    <row r="12" spans="1:11" ht="65.25" customHeight="1">
      <c r="A12" s="190" t="s">
        <v>346</v>
      </c>
      <c r="B12" s="185">
        <v>4</v>
      </c>
      <c r="C12" s="189"/>
      <c r="D12" s="495" t="s">
        <v>347</v>
      </c>
      <c r="E12" s="495"/>
      <c r="F12" s="495"/>
      <c r="G12" s="495"/>
      <c r="H12" s="495"/>
      <c r="I12" s="495"/>
      <c r="J12" s="495"/>
      <c r="K12" s="495"/>
    </row>
    <row r="13" spans="1:11">
      <c r="A13" s="191"/>
      <c r="B13" s="192"/>
      <c r="C13" s="193"/>
      <c r="D13" s="194"/>
      <c r="E13" s="194"/>
      <c r="F13" s="194"/>
      <c r="G13" s="194"/>
      <c r="H13" s="194"/>
    </row>
    <row r="14" spans="1:11">
      <c r="A14" s="8" t="s">
        <v>348</v>
      </c>
      <c r="B14" s="195"/>
      <c r="C14" s="1"/>
      <c r="D14" s="1"/>
      <c r="E14" s="1"/>
      <c r="F14" s="1"/>
      <c r="G14" s="1"/>
    </row>
    <row r="15" spans="1:11" ht="30" customHeight="1">
      <c r="A15" s="340" t="s">
        <v>349</v>
      </c>
      <c r="B15" s="364">
        <f>ROUND(B42,1)</f>
        <v>2.5</v>
      </c>
      <c r="C15" s="1"/>
      <c r="D15" s="493" t="s">
        <v>333</v>
      </c>
      <c r="E15" s="493"/>
      <c r="F15" s="493"/>
      <c r="G15" s="493"/>
      <c r="H15" s="493"/>
      <c r="I15" s="493"/>
      <c r="J15" s="493"/>
      <c r="K15" s="493"/>
    </row>
    <row r="16" spans="1:11" ht="42.75" customHeight="1">
      <c r="A16" s="196" t="s">
        <v>350</v>
      </c>
      <c r="B16" s="339">
        <v>1</v>
      </c>
      <c r="C16" s="189"/>
      <c r="D16" s="494" t="s">
        <v>351</v>
      </c>
      <c r="E16" s="494"/>
      <c r="F16" s="494"/>
      <c r="G16" s="494"/>
      <c r="H16" s="494"/>
      <c r="I16" s="494"/>
      <c r="J16" s="494"/>
      <c r="K16" s="494"/>
    </row>
    <row r="17" spans="1:14" ht="36.75" customHeight="1">
      <c r="A17" s="196" t="s">
        <v>352</v>
      </c>
      <c r="B17" s="185">
        <v>4</v>
      </c>
      <c r="C17" s="189"/>
      <c r="D17" s="499" t="s">
        <v>353</v>
      </c>
      <c r="E17" s="500"/>
      <c r="F17" s="500"/>
      <c r="G17" s="500"/>
      <c r="H17" s="500"/>
      <c r="I17" s="500"/>
      <c r="J17" s="500"/>
      <c r="K17" s="501"/>
    </row>
    <row r="18" spans="1:14" ht="113.25" customHeight="1">
      <c r="A18" s="190" t="s">
        <v>354</v>
      </c>
      <c r="B18" s="185">
        <v>2</v>
      </c>
      <c r="C18" s="189"/>
      <c r="D18" s="499" t="s">
        <v>355</v>
      </c>
      <c r="E18" s="500"/>
      <c r="F18" s="500"/>
      <c r="G18" s="500"/>
      <c r="H18" s="500"/>
      <c r="I18" s="500"/>
      <c r="J18" s="500"/>
      <c r="K18" s="501"/>
    </row>
    <row r="19" spans="1:14" ht="65.25" customHeight="1">
      <c r="A19" s="190" t="s">
        <v>356</v>
      </c>
      <c r="B19" s="185">
        <v>3</v>
      </c>
      <c r="C19" s="189"/>
      <c r="D19" s="491" t="s">
        <v>357</v>
      </c>
      <c r="E19" s="491"/>
      <c r="F19" s="491"/>
      <c r="G19" s="491"/>
      <c r="H19" s="491"/>
      <c r="I19" s="491"/>
      <c r="J19" s="491"/>
      <c r="K19" s="491"/>
      <c r="N19" s="41"/>
    </row>
    <row r="20" spans="1:14" ht="30" customHeight="1">
      <c r="A20" s="197" t="s">
        <v>358</v>
      </c>
      <c r="B20" s="185">
        <v>1</v>
      </c>
      <c r="C20" s="189"/>
      <c r="D20" s="495" t="s">
        <v>359</v>
      </c>
      <c r="E20" s="495"/>
      <c r="F20" s="495"/>
      <c r="G20" s="495"/>
      <c r="H20" s="495"/>
      <c r="I20" s="495"/>
      <c r="J20" s="495"/>
      <c r="K20" s="495"/>
    </row>
    <row r="21" spans="1:14" ht="34.5" customHeight="1">
      <c r="A21" s="197" t="s">
        <v>360</v>
      </c>
      <c r="B21" s="185">
        <v>4</v>
      </c>
      <c r="C21" s="189"/>
      <c r="D21" s="496" t="s">
        <v>361</v>
      </c>
      <c r="E21" s="497"/>
      <c r="F21" s="497"/>
      <c r="G21" s="497"/>
      <c r="H21" s="497"/>
      <c r="I21" s="497"/>
      <c r="J21" s="497"/>
      <c r="K21" s="498"/>
    </row>
    <row r="22" spans="1:14">
      <c r="A22" s="18"/>
      <c r="B22" s="195"/>
      <c r="C22" s="1"/>
      <c r="D22" s="1"/>
      <c r="E22" s="1"/>
      <c r="F22" s="1"/>
      <c r="G22" s="1"/>
      <c r="H22" s="1"/>
    </row>
    <row r="23" spans="1:14">
      <c r="A23" s="198"/>
      <c r="B23" s="195"/>
      <c r="C23" s="1"/>
      <c r="D23" s="1"/>
      <c r="E23" s="1"/>
      <c r="F23" s="1"/>
      <c r="G23" s="1"/>
      <c r="H23" s="1"/>
    </row>
    <row r="24" spans="1:14" ht="30" customHeight="1">
      <c r="A24" s="340" t="s">
        <v>362</v>
      </c>
      <c r="B24" s="344">
        <f>B43</f>
        <v>3.5714285714285716</v>
      </c>
      <c r="C24" s="1"/>
      <c r="D24" s="493" t="s">
        <v>333</v>
      </c>
      <c r="E24" s="493"/>
      <c r="F24" s="493"/>
      <c r="G24" s="493"/>
      <c r="H24" s="493"/>
      <c r="I24" s="493"/>
      <c r="J24" s="493"/>
      <c r="K24" s="493"/>
    </row>
    <row r="25" spans="1:14" ht="30" customHeight="1">
      <c r="A25" s="197" t="s">
        <v>363</v>
      </c>
      <c r="B25" s="339">
        <v>1</v>
      </c>
      <c r="C25" s="189"/>
      <c r="D25" s="495" t="s">
        <v>364</v>
      </c>
      <c r="E25" s="495"/>
      <c r="F25" s="495"/>
      <c r="G25" s="495"/>
      <c r="H25" s="495"/>
      <c r="I25" s="495"/>
      <c r="J25" s="495"/>
      <c r="K25" s="495"/>
    </row>
    <row r="26" spans="1:14" ht="57.75" customHeight="1">
      <c r="A26" s="190" t="s">
        <v>365</v>
      </c>
      <c r="B26" s="185">
        <v>4</v>
      </c>
      <c r="C26" s="189"/>
      <c r="D26" s="495" t="s">
        <v>366</v>
      </c>
      <c r="E26" s="495"/>
      <c r="F26" s="495"/>
      <c r="G26" s="495"/>
      <c r="H26" s="495"/>
      <c r="I26" s="495"/>
      <c r="J26" s="495"/>
      <c r="K26" s="495"/>
    </row>
    <row r="27" spans="1:14" ht="67.5" customHeight="1">
      <c r="A27" s="197" t="s">
        <v>367</v>
      </c>
      <c r="B27" s="185">
        <v>4</v>
      </c>
      <c r="C27" s="189"/>
      <c r="D27" s="495" t="s">
        <v>368</v>
      </c>
      <c r="E27" s="495"/>
      <c r="F27" s="495"/>
      <c r="G27" s="495"/>
      <c r="H27" s="495"/>
      <c r="I27" s="495"/>
      <c r="J27" s="495"/>
      <c r="K27" s="495"/>
    </row>
    <row r="28" spans="1:14" ht="30" customHeight="1">
      <c r="A28" s="197" t="s">
        <v>369</v>
      </c>
      <c r="B28" s="185">
        <v>4</v>
      </c>
      <c r="C28" s="189"/>
      <c r="D28" s="502" t="s">
        <v>370</v>
      </c>
      <c r="E28" s="502"/>
      <c r="F28" s="502"/>
      <c r="G28" s="502"/>
      <c r="H28" s="502"/>
      <c r="I28" s="502"/>
      <c r="J28" s="502"/>
      <c r="K28" s="502"/>
    </row>
    <row r="29" spans="1:14" ht="30" customHeight="1">
      <c r="A29" s="190" t="s">
        <v>371</v>
      </c>
      <c r="B29" s="185">
        <v>4</v>
      </c>
      <c r="C29" s="189"/>
      <c r="D29" s="495" t="s">
        <v>372</v>
      </c>
      <c r="E29" s="495"/>
      <c r="F29" s="495"/>
      <c r="G29" s="495"/>
      <c r="H29" s="495"/>
      <c r="I29" s="495"/>
      <c r="J29" s="495"/>
      <c r="K29" s="495"/>
    </row>
    <row r="30" spans="1:14">
      <c r="A30" s="17"/>
      <c r="B30" s="199"/>
      <c r="C30" s="200"/>
      <c r="D30" s="201"/>
      <c r="E30" s="202"/>
      <c r="F30" s="202"/>
      <c r="G30" s="203"/>
      <c r="H30" s="200"/>
    </row>
    <row r="32" spans="1:14" ht="35.1" customHeight="1">
      <c r="A32" s="121" t="s">
        <v>373</v>
      </c>
      <c r="B32" s="346">
        <f>B44</f>
        <v>1.8181818181818181</v>
      </c>
      <c r="D32" s="493" t="s">
        <v>333</v>
      </c>
      <c r="E32" s="493"/>
      <c r="F32" s="493"/>
      <c r="G32" s="493"/>
      <c r="H32" s="493"/>
      <c r="I32" s="493"/>
      <c r="J32" s="493"/>
      <c r="K32" s="493"/>
    </row>
    <row r="33" spans="1:11" ht="30" customHeight="1">
      <c r="A33" s="197" t="s">
        <v>374</v>
      </c>
      <c r="B33" s="185">
        <v>1</v>
      </c>
      <c r="C33" s="189"/>
      <c r="D33" s="495" t="s">
        <v>375</v>
      </c>
      <c r="E33" s="495"/>
      <c r="F33" s="495"/>
      <c r="G33" s="495"/>
      <c r="H33" s="495"/>
      <c r="I33" s="495"/>
      <c r="J33" s="495"/>
      <c r="K33" s="495"/>
    </row>
    <row r="34" spans="1:11" ht="30" customHeight="1">
      <c r="A34" s="190" t="s">
        <v>376</v>
      </c>
      <c r="B34" s="185">
        <v>1</v>
      </c>
      <c r="C34" s="189"/>
      <c r="D34" s="495" t="s">
        <v>377</v>
      </c>
      <c r="E34" s="495"/>
      <c r="F34" s="495"/>
      <c r="G34" s="495"/>
      <c r="H34" s="495"/>
      <c r="I34" s="495"/>
      <c r="J34" s="495"/>
      <c r="K34" s="495"/>
    </row>
    <row r="35" spans="1:11" ht="30" customHeight="1">
      <c r="A35" s="197" t="s">
        <v>378</v>
      </c>
      <c r="B35" s="185">
        <v>1</v>
      </c>
      <c r="C35" s="189"/>
      <c r="D35" s="495" t="s">
        <v>379</v>
      </c>
      <c r="E35" s="495"/>
      <c r="F35" s="495"/>
      <c r="G35" s="495"/>
      <c r="H35" s="495"/>
      <c r="I35" s="495"/>
      <c r="J35" s="495"/>
      <c r="K35" s="495"/>
    </row>
    <row r="36" spans="1:11" ht="30" customHeight="1">
      <c r="A36" s="197" t="s">
        <v>380</v>
      </c>
      <c r="B36" s="185">
        <v>4</v>
      </c>
      <c r="C36" s="189"/>
      <c r="D36" s="495" t="s">
        <v>381</v>
      </c>
      <c r="E36" s="495"/>
      <c r="F36" s="495"/>
      <c r="G36" s="495"/>
      <c r="H36" s="495"/>
      <c r="I36" s="495"/>
      <c r="J36" s="495"/>
      <c r="K36" s="495"/>
    </row>
    <row r="37" spans="1:11" ht="30" customHeight="1">
      <c r="A37" s="190" t="s">
        <v>382</v>
      </c>
      <c r="B37" s="185">
        <v>4</v>
      </c>
      <c r="C37" s="189"/>
      <c r="D37" s="495" t="s">
        <v>383</v>
      </c>
      <c r="E37" s="495"/>
      <c r="F37" s="495"/>
      <c r="G37" s="495"/>
      <c r="H37" s="495"/>
      <c r="I37" s="495"/>
      <c r="J37" s="495"/>
      <c r="K37" s="495"/>
    </row>
    <row r="38" spans="1:11" ht="30" customHeight="1">
      <c r="A38" s="190" t="s">
        <v>384</v>
      </c>
      <c r="B38" s="185">
        <v>1</v>
      </c>
      <c r="C38" s="189"/>
      <c r="D38" s="495" t="s">
        <v>385</v>
      </c>
      <c r="E38" s="495"/>
      <c r="F38" s="495"/>
      <c r="G38" s="495"/>
      <c r="H38" s="495"/>
      <c r="I38" s="495"/>
      <c r="J38" s="495"/>
      <c r="K38" s="495"/>
    </row>
    <row r="39" spans="1:11" ht="30" customHeight="1">
      <c r="A39" s="190" t="s">
        <v>386</v>
      </c>
      <c r="B39" s="185">
        <v>1</v>
      </c>
      <c r="C39" s="189"/>
      <c r="D39" s="495" t="s">
        <v>387</v>
      </c>
      <c r="E39" s="495"/>
      <c r="F39" s="495"/>
      <c r="G39" s="495"/>
      <c r="H39" s="495"/>
      <c r="I39" s="495"/>
      <c r="J39" s="495"/>
      <c r="K39" s="495"/>
    </row>
    <row r="40" spans="1:11" ht="30" customHeight="1">
      <c r="A40" s="336"/>
      <c r="B40" s="338"/>
      <c r="C40" s="189"/>
      <c r="D40" s="337"/>
      <c r="E40" s="337"/>
      <c r="F40" s="337"/>
      <c r="G40" s="337"/>
      <c r="H40" s="337"/>
      <c r="I40" s="337"/>
      <c r="J40" s="337"/>
      <c r="K40" s="337"/>
    </row>
    <row r="41" spans="1:11" ht="30" hidden="1" customHeight="1">
      <c r="A41" s="341" t="s">
        <v>332</v>
      </c>
      <c r="B41" s="345">
        <f>((B6+B7+B8+B9+B12)*2+(B10+B11))/12</f>
        <v>2.1666666666666665</v>
      </c>
      <c r="C41" s="189"/>
      <c r="D41" s="337"/>
      <c r="E41" s="337"/>
      <c r="F41" s="337"/>
      <c r="G41" s="337"/>
      <c r="H41" s="337"/>
      <c r="I41" s="337"/>
      <c r="J41" s="337"/>
      <c r="K41" s="337"/>
    </row>
    <row r="42" spans="1:11" ht="30" hidden="1" customHeight="1">
      <c r="A42" s="341" t="s">
        <v>349</v>
      </c>
      <c r="B42" s="342">
        <f>((B19+B18)*2+(B16+B17+B20+B21))/8</f>
        <v>2.5</v>
      </c>
      <c r="C42" s="189"/>
      <c r="D42" s="337"/>
      <c r="E42" s="337"/>
      <c r="F42" s="337"/>
      <c r="G42" s="337"/>
      <c r="H42" s="337"/>
      <c r="I42" s="337"/>
      <c r="J42" s="337"/>
      <c r="K42" s="337"/>
    </row>
    <row r="43" spans="1:11" ht="30" hidden="1" customHeight="1">
      <c r="A43" s="341" t="s">
        <v>362</v>
      </c>
      <c r="B43" s="343">
        <f>((B26+B29)*2+(B25+B27+B28))/7</f>
        <v>3.5714285714285716</v>
      </c>
      <c r="C43" s="189"/>
      <c r="D43" s="337"/>
      <c r="E43" s="337"/>
      <c r="F43" s="337"/>
      <c r="G43" s="337"/>
      <c r="H43" s="337"/>
      <c r="I43" s="337"/>
      <c r="J43" s="337"/>
      <c r="K43" s="337"/>
    </row>
    <row r="44" spans="1:11" ht="27.75" hidden="1" customHeight="1">
      <c r="A44" s="341" t="s">
        <v>373</v>
      </c>
      <c r="B44" s="342">
        <f>((B34+B37+B38+B39)*2+(B33+B35+B36))/11</f>
        <v>1.8181818181818181</v>
      </c>
      <c r="D44" s="25"/>
    </row>
    <row r="45" spans="1:11" ht="19.5" customHeight="1">
      <c r="A45" s="336"/>
      <c r="B45" s="338"/>
      <c r="D45" s="25"/>
    </row>
    <row r="46" spans="1:11" ht="20.100000000000001" customHeight="1">
      <c r="A46" s="412" t="s">
        <v>329</v>
      </c>
      <c r="B46" s="412"/>
      <c r="C46" s="412"/>
      <c r="D46" s="412"/>
      <c r="E46" s="412"/>
      <c r="F46" s="412"/>
      <c r="G46" s="412"/>
      <c r="H46" s="412"/>
      <c r="I46" s="412"/>
      <c r="J46" s="412"/>
      <c r="K46" s="412"/>
    </row>
    <row r="48" spans="1:11">
      <c r="A48" t="s">
        <v>388</v>
      </c>
    </row>
    <row r="50" spans="1:11" ht="12.75">
      <c r="A50" s="39" t="s">
        <v>100</v>
      </c>
      <c r="B50" s="25"/>
      <c r="C50" s="25"/>
      <c r="K50" s="21" t="s">
        <v>101</v>
      </c>
    </row>
  </sheetData>
  <sheetProtection password="DF64" sheet="1"/>
  <customSheetViews>
    <customSheetView guid="{5AC8B19D-1EA3-40BA-AF9B-95A30F492B48}" showGridLines="0" fitToPage="1" topLeftCell="A31">
      <selection activeCell="A45" sqref="A45"/>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32">
    <mergeCell ref="D27:K27"/>
    <mergeCell ref="D39:K39"/>
    <mergeCell ref="D28:K28"/>
    <mergeCell ref="A46:K46"/>
    <mergeCell ref="D32:K32"/>
    <mergeCell ref="D33:K33"/>
    <mergeCell ref="D34:K34"/>
    <mergeCell ref="D36:K36"/>
    <mergeCell ref="D37:K37"/>
    <mergeCell ref="D38:K38"/>
    <mergeCell ref="D35:K35"/>
    <mergeCell ref="D29:K29"/>
    <mergeCell ref="D8:K8"/>
    <mergeCell ref="D17:K17"/>
    <mergeCell ref="D18:K18"/>
    <mergeCell ref="D19:K19"/>
    <mergeCell ref="D9:K9"/>
    <mergeCell ref="D10:K10"/>
    <mergeCell ref="D11:K11"/>
    <mergeCell ref="D12:K12"/>
    <mergeCell ref="D16:K16"/>
    <mergeCell ref="D15:K15"/>
    <mergeCell ref="D20:K20"/>
    <mergeCell ref="D24:K24"/>
    <mergeCell ref="D25:K25"/>
    <mergeCell ref="D21:K21"/>
    <mergeCell ref="D26:K26"/>
    <mergeCell ref="D7:K7"/>
    <mergeCell ref="A1:K1"/>
    <mergeCell ref="A2:H2"/>
    <mergeCell ref="D5:K5"/>
    <mergeCell ref="D6:K6"/>
  </mergeCells>
  <dataValidations count="1">
    <dataValidation type="list" showInputMessage="1" showErrorMessage="1" errorTitle="Erreur de saisie !" error="La valeur que vous avez tapée n'est pas valide._x000a_VEUILLEZ ENTRER UN SCORE de 1 à 4._x000a_Pour savoir quel est votre score, répondez à la question ci-contre =&gt;" promptTitle="Entrez" prompt="votre score" sqref="B6:B12 B16:B21 B25:B29">
      <formula1>"4,3,2,1"</formula1>
      <formula2>0</formula2>
    </dataValidation>
  </dataValidations>
  <hyperlinks>
    <hyperlink ref="A46" location="'18'!A1" display="Cliquez ici pour poursuivre"/>
    <hyperlink ref="A50" location="'16'!A1" display="retour"/>
    <hyperlink ref="K50" location="'18'!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r:id="rId1"/>
  <headerFooter alignWithMargins="0">
    <oddHeader>&amp;CFeuille &amp;A / 29</oddHeader>
    <oddFooter>&amp;LEVALUER UN RESTAURANT 
AVEC LE NEGHOSCORE&amp;C&amp;D&amp;R&amp;Z&amp;F
&amp;F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3"/>
  <sheetViews>
    <sheetView showGridLines="0" workbookViewId="0">
      <selection activeCell="E29" sqref="E29"/>
    </sheetView>
  </sheetViews>
  <sheetFormatPr baseColWidth="10" defaultColWidth="10.7109375" defaultRowHeight="12.75"/>
  <cols>
    <col min="1" max="2" width="21.7109375" customWidth="1"/>
    <col min="3" max="3" width="12.140625" customWidth="1"/>
    <col min="4" max="4" width="12.7109375" customWidth="1"/>
    <col min="5" max="5" width="21.7109375" customWidth="1"/>
  </cols>
  <sheetData>
    <row r="1" spans="1:9" ht="35.1" customHeight="1">
      <c r="A1" s="504" t="s">
        <v>389</v>
      </c>
      <c r="B1" s="484"/>
      <c r="C1" s="484"/>
      <c r="D1" s="484"/>
      <c r="E1" s="484"/>
      <c r="F1" s="484"/>
      <c r="G1" s="484"/>
      <c r="H1" s="484"/>
      <c r="I1" s="484"/>
    </row>
    <row r="2" spans="1:9" ht="15" customHeight="1"/>
    <row r="3" spans="1:9" ht="15" customHeight="1"/>
    <row r="4" spans="1:9" s="12" customFormat="1" ht="20.100000000000001" customHeight="1">
      <c r="A4" s="475" t="s">
        <v>390</v>
      </c>
      <c r="B4" s="475"/>
      <c r="C4" s="475"/>
      <c r="D4" s="505">
        <f>'16'!H16+'16'!H18+'16'!H20+SUM('17'!B6:B9)*2+SUM('17'!B10:B11)+'17'!B12*2+SUM('17'!B16:B17)+SUM('17'!B18:B19)*2+SUM('17'!B20:B21)+'17'!B25+'17'!B26*2+SUM('17'!B27:B28)+'17'!B29*2+'17'!B33+'17'!B34*2+SUM('17'!B35:B36)+SUM('17'!B37:B39)*2</f>
        <v>94</v>
      </c>
      <c r="E4" s="505"/>
      <c r="F4" s="481" t="str">
        <f>CONCATENATE("sur ",D5," points")</f>
        <v>sur 176 points</v>
      </c>
      <c r="G4" s="481"/>
      <c r="H4" s="481"/>
      <c r="I4" s="481"/>
    </row>
    <row r="5" spans="1:9" s="12" customFormat="1" ht="20.100000000000001" hidden="1" customHeight="1">
      <c r="A5" s="487" t="s">
        <v>288</v>
      </c>
      <c r="B5" s="487"/>
      <c r="C5" s="487"/>
      <c r="D5" s="148">
        <f>(+COUNTA('16'!H16,'16'!H18,'16'!H20)*2+COUNTA('17'!B6:B12,'17'!B16:B21,'17'!B25:B29,'17'!B33:B39)+COUNTA('17'!B6:B9,'17'!B12,'17'!B18:B19,'17'!B26,'17'!B29,'17'!B34,'17'!B37:B39))*4</f>
        <v>176</v>
      </c>
      <c r="E5" s="132" t="s">
        <v>391</v>
      </c>
    </row>
    <row r="6" spans="1:9" s="12" customFormat="1" ht="20.100000000000001" customHeight="1">
      <c r="A6" s="132"/>
      <c r="B6" s="132"/>
      <c r="C6" s="132" t="s">
        <v>290</v>
      </c>
      <c r="D6" s="486">
        <f>D4/D5</f>
        <v>0.53409090909090906</v>
      </c>
      <c r="E6" s="486"/>
      <c r="F6" s="481" t="s">
        <v>291</v>
      </c>
      <c r="G6" s="481"/>
      <c r="H6" s="481"/>
      <c r="I6" s="481"/>
    </row>
    <row r="7" spans="1:9" ht="15" customHeight="1"/>
    <row r="8" spans="1:9" ht="15" customHeight="1"/>
    <row r="9" spans="1:9" ht="20.100000000000001" customHeight="1">
      <c r="A9" s="403" t="s">
        <v>392</v>
      </c>
      <c r="B9" s="403"/>
      <c r="C9" s="403"/>
      <c r="D9" s="403"/>
      <c r="E9" s="403"/>
      <c r="F9" s="403"/>
      <c r="G9" s="403"/>
      <c r="H9" s="403"/>
      <c r="I9" s="403"/>
    </row>
    <row r="10" spans="1:9" ht="15" customHeight="1"/>
    <row r="11" spans="1:9">
      <c r="A11" s="503" t="s">
        <v>138</v>
      </c>
      <c r="B11" s="503"/>
      <c r="C11" s="503"/>
      <c r="D11" s="503"/>
      <c r="E11" s="503"/>
      <c r="F11" s="503"/>
      <c r="G11" s="503"/>
      <c r="H11" s="503"/>
      <c r="I11" s="503"/>
    </row>
    <row r="13" spans="1:9">
      <c r="A13" s="39" t="s">
        <v>100</v>
      </c>
      <c r="B13" s="25"/>
      <c r="C13" s="25"/>
      <c r="H13" s="21" t="s">
        <v>101</v>
      </c>
    </row>
  </sheetData>
  <sheetProtection password="DF64" sheet="1" objects="1" scenarios="1"/>
  <customSheetViews>
    <customSheetView guid="{5AC8B19D-1EA3-40BA-AF9B-95A30F492B48}" showGridLines="0" fitToPage="1" hiddenRows="1">
      <selection activeCell="A13" sqref="A13"/>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9">
    <mergeCell ref="F4:I4"/>
    <mergeCell ref="F6:I6"/>
    <mergeCell ref="A9:I9"/>
    <mergeCell ref="A11:I11"/>
    <mergeCell ref="A1:I1"/>
    <mergeCell ref="D4:E4"/>
    <mergeCell ref="D6:E6"/>
    <mergeCell ref="A4:C4"/>
    <mergeCell ref="A5:C5"/>
  </mergeCells>
  <hyperlinks>
    <hyperlink ref="A9" location="'19'!A1" display="Cliquez ici pour poursuivre l'estimation et évaluer la stratégie marketing"/>
    <hyperlink ref="A13" location="'17'!A1" display="retour"/>
    <hyperlink ref="H13" location="'19'!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21"/>
  <sheetViews>
    <sheetView showGridLines="0" workbookViewId="0">
      <selection activeCell="E32" sqref="E32"/>
    </sheetView>
  </sheetViews>
  <sheetFormatPr baseColWidth="10" defaultColWidth="10.7109375" defaultRowHeight="12.75"/>
  <cols>
    <col min="1" max="5" width="22.7109375" customWidth="1"/>
  </cols>
  <sheetData>
    <row r="1" spans="1:10" ht="35.1" customHeight="1">
      <c r="A1" s="415" t="s">
        <v>393</v>
      </c>
      <c r="B1" s="415"/>
      <c r="C1" s="415"/>
      <c r="D1" s="415"/>
      <c r="E1" s="415"/>
    </row>
    <row r="2" spans="1:10" ht="15" customHeight="1"/>
    <row r="3" spans="1:10" ht="32.25" customHeight="1">
      <c r="A3" s="506" t="s">
        <v>394</v>
      </c>
      <c r="B3" s="506"/>
      <c r="C3" s="506"/>
      <c r="D3" s="506"/>
      <c r="E3" s="506"/>
    </row>
    <row r="4" spans="1:10" s="152" customFormat="1" ht="15" customHeight="1"/>
    <row r="5" spans="1:10" ht="15" customHeight="1">
      <c r="A5" s="469" t="s">
        <v>395</v>
      </c>
      <c r="B5" s="469"/>
      <c r="C5" s="469"/>
      <c r="D5" s="469"/>
      <c r="E5" s="94">
        <f>'3'!B2</f>
        <v>396916.00000000006</v>
      </c>
    </row>
    <row r="6" spans="1:10" ht="15" customHeight="1">
      <c r="A6" s="470" t="s">
        <v>396</v>
      </c>
      <c r="B6" s="470"/>
      <c r="C6" s="470"/>
      <c r="D6" s="470"/>
      <c r="E6" s="204">
        <v>12566</v>
      </c>
    </row>
    <row r="7" spans="1:10" ht="15" customHeight="1">
      <c r="A7" s="507" t="s">
        <v>397</v>
      </c>
      <c r="B7" s="507"/>
      <c r="C7" s="507"/>
      <c r="D7" s="507"/>
      <c r="E7" s="205">
        <f>E5/E6</f>
        <v>31.586503262772567</v>
      </c>
    </row>
    <row r="8" spans="1:10" ht="15" customHeight="1"/>
    <row r="9" spans="1:10" ht="15" hidden="1" customHeight="1">
      <c r="A9" s="508" t="s">
        <v>398</v>
      </c>
      <c r="B9" s="508"/>
      <c r="C9" s="508"/>
      <c r="D9" s="508"/>
      <c r="E9" s="508"/>
      <c r="F9" s="206" t="s">
        <v>129</v>
      </c>
    </row>
    <row r="10" spans="1:10" ht="12.75" hidden="1" customHeight="1">
      <c r="A10" s="12"/>
      <c r="B10" s="207"/>
      <c r="C10" s="207"/>
      <c r="D10" s="207"/>
      <c r="E10" s="207"/>
      <c r="F10" s="208"/>
      <c r="G10" s="208"/>
      <c r="H10" s="208"/>
      <c r="I10" s="208"/>
      <c r="J10" s="208"/>
    </row>
    <row r="11" spans="1:10" hidden="1">
      <c r="A11" s="209"/>
      <c r="B11" s="210" t="s">
        <v>399</v>
      </c>
      <c r="C11" s="210" t="s">
        <v>400</v>
      </c>
      <c r="D11" s="210" t="s">
        <v>401</v>
      </c>
      <c r="E11" s="210" t="s">
        <v>402</v>
      </c>
      <c r="F11" s="208"/>
      <c r="G11" s="208"/>
      <c r="H11" s="208"/>
      <c r="I11" s="208"/>
      <c r="J11" s="208"/>
    </row>
    <row r="12" spans="1:10" hidden="1">
      <c r="A12" s="211" t="s">
        <v>403</v>
      </c>
      <c r="B12" s="211">
        <v>1</v>
      </c>
      <c r="C12" s="211">
        <v>2</v>
      </c>
      <c r="D12" s="211">
        <v>3</v>
      </c>
      <c r="E12" s="211">
        <v>4</v>
      </c>
    </row>
    <row r="13" spans="1:10" hidden="1">
      <c r="A13" s="212"/>
      <c r="B13" s="213" t="s">
        <v>404</v>
      </c>
      <c r="C13" s="214"/>
      <c r="D13" s="215"/>
      <c r="E13" s="216" t="s">
        <v>405</v>
      </c>
    </row>
    <row r="14" spans="1:10">
      <c r="A14" s="212"/>
      <c r="B14" s="217"/>
      <c r="C14" s="218"/>
      <c r="D14" s="215"/>
      <c r="E14" s="217"/>
    </row>
    <row r="15" spans="1:10" ht="39.950000000000003" customHeight="1">
      <c r="A15" s="487" t="s">
        <v>406</v>
      </c>
      <c r="B15" s="487"/>
      <c r="C15" s="487"/>
      <c r="D15" s="182">
        <f>IF(E7&gt;=31,1,IF(AND(E7&gt;=11,E7&lt;=20),4,IF(AND(E7&gt;20,E7&lt;31),3,2)))</f>
        <v>1</v>
      </c>
      <c r="E15" s="219" t="s">
        <v>207</v>
      </c>
    </row>
    <row r="16" spans="1:10" ht="15" customHeight="1">
      <c r="A16" s="57"/>
      <c r="B16" s="57"/>
      <c r="C16" s="57"/>
      <c r="D16" s="57"/>
      <c r="E16" s="57"/>
    </row>
    <row r="17" spans="1:5" ht="20.100000000000001" customHeight="1">
      <c r="A17" s="403" t="s">
        <v>329</v>
      </c>
      <c r="B17" s="403"/>
      <c r="C17" s="403"/>
      <c r="D17" s="403"/>
      <c r="E17" s="403"/>
    </row>
    <row r="19" spans="1:5">
      <c r="A19" t="s">
        <v>407</v>
      </c>
    </row>
    <row r="21" spans="1:5">
      <c r="A21" s="39" t="s">
        <v>100</v>
      </c>
      <c r="B21" s="25"/>
      <c r="C21" s="25"/>
      <c r="E21" s="21" t="s">
        <v>101</v>
      </c>
    </row>
  </sheetData>
  <sheetProtection password="DF64" sheet="1"/>
  <customSheetViews>
    <customSheetView guid="{5AC8B19D-1EA3-40BA-AF9B-95A30F492B48}" showGridLines="0" fitToPage="1" hiddenRows="1">
      <selection activeCell="A21" sqref="A21"/>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8">
    <mergeCell ref="A15:C15"/>
    <mergeCell ref="A17:E17"/>
    <mergeCell ref="A1:E1"/>
    <mergeCell ref="A3:E3"/>
    <mergeCell ref="A5:D5"/>
    <mergeCell ref="A6:D6"/>
    <mergeCell ref="A7:D7"/>
    <mergeCell ref="A9:E9"/>
  </mergeCells>
  <hyperlinks>
    <hyperlink ref="A17" location="'20'!A1" display="Cliquez ici pour poursuivre"/>
    <hyperlink ref="A21" location="'18'!A1" display="retour"/>
    <hyperlink ref="E21" location="'20'!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2"/>
  <sheetViews>
    <sheetView showGridLines="0" topLeftCell="A10" workbookViewId="0">
      <selection activeCell="J35" sqref="J35"/>
    </sheetView>
  </sheetViews>
  <sheetFormatPr baseColWidth="10" defaultColWidth="10.7109375" defaultRowHeight="12.75"/>
  <cols>
    <col min="1" max="5" width="14.7109375" customWidth="1"/>
    <col min="6" max="6" width="25.7109375" customWidth="1"/>
  </cols>
  <sheetData>
    <row r="1" spans="1:6" ht="35.1" customHeight="1">
      <c r="A1" s="398" t="s">
        <v>68</v>
      </c>
      <c r="B1" s="398"/>
      <c r="C1" s="398"/>
      <c r="D1" s="398"/>
      <c r="E1" s="398"/>
      <c r="F1" s="398"/>
    </row>
    <row r="3" spans="1:6" ht="15.75">
      <c r="A3" s="24" t="s">
        <v>69</v>
      </c>
    </row>
    <row r="4" spans="1:6" ht="15" customHeight="1">
      <c r="A4" s="25" t="s">
        <v>70</v>
      </c>
    </row>
    <row r="5" spans="1:6" ht="15" customHeight="1">
      <c r="A5" s="25" t="s">
        <v>71</v>
      </c>
    </row>
    <row r="6" spans="1:6" ht="15" customHeight="1">
      <c r="A6" s="25" t="s">
        <v>72</v>
      </c>
    </row>
    <row r="7" spans="1:6" ht="15" customHeight="1">
      <c r="A7" s="25" t="s">
        <v>73</v>
      </c>
    </row>
    <row r="8" spans="1:6" ht="15" customHeight="1">
      <c r="A8" s="25" t="s">
        <v>74</v>
      </c>
    </row>
    <row r="9" spans="1:6" ht="15" customHeight="1">
      <c r="A9" s="25" t="s">
        <v>75</v>
      </c>
    </row>
    <row r="10" spans="1:6" ht="15" customHeight="1">
      <c r="A10" s="25" t="s">
        <v>76</v>
      </c>
    </row>
    <row r="11" spans="1:6" ht="15" customHeight="1">
      <c r="A11" s="25" t="s">
        <v>77</v>
      </c>
    </row>
    <row r="12" spans="1:6" ht="15" customHeight="1">
      <c r="A12" s="25" t="s">
        <v>78</v>
      </c>
    </row>
    <row r="13" spans="1:6" ht="15" customHeight="1">
      <c r="A13" s="25" t="s">
        <v>79</v>
      </c>
    </row>
    <row r="14" spans="1:6" ht="15" customHeight="1">
      <c r="A14" s="25" t="s">
        <v>80</v>
      </c>
    </row>
    <row r="15" spans="1:6" ht="15" customHeight="1">
      <c r="A15" s="25" t="s">
        <v>81</v>
      </c>
    </row>
    <row r="16" spans="1:6" ht="15" customHeight="1"/>
    <row r="17" spans="1:6" ht="15" customHeight="1">
      <c r="A17" s="26" t="s">
        <v>82</v>
      </c>
    </row>
    <row r="18" spans="1:6" ht="15" customHeight="1">
      <c r="A18" s="25" t="s">
        <v>83</v>
      </c>
    </row>
    <row r="19" spans="1:6" ht="15" customHeight="1">
      <c r="A19" t="s">
        <v>84</v>
      </c>
    </row>
    <row r="20" spans="1:6" ht="15" customHeight="1">
      <c r="A20" t="s">
        <v>85</v>
      </c>
    </row>
    <row r="21" spans="1:6" ht="15" customHeight="1"/>
    <row r="22" spans="1:6" ht="15" customHeight="1">
      <c r="A22" s="25" t="s">
        <v>86</v>
      </c>
    </row>
    <row r="23" spans="1:6" ht="15" customHeight="1">
      <c r="A23" t="s">
        <v>87</v>
      </c>
    </row>
    <row r="24" spans="1:6" ht="15" customHeight="1">
      <c r="A24" t="s">
        <v>88</v>
      </c>
    </row>
    <row r="25" spans="1:6" ht="15" customHeight="1">
      <c r="A25" t="s">
        <v>89</v>
      </c>
    </row>
    <row r="26" spans="1:6" ht="15" customHeight="1"/>
    <row r="27" spans="1:6" ht="15" customHeight="1">
      <c r="A27" s="25" t="s">
        <v>90</v>
      </c>
    </row>
    <row r="28" spans="1:6" ht="15" customHeight="1">
      <c r="A28" t="s">
        <v>91</v>
      </c>
    </row>
    <row r="29" spans="1:6" ht="15" customHeight="1">
      <c r="A29" t="s">
        <v>92</v>
      </c>
    </row>
    <row r="30" spans="1:6">
      <c r="E30" s="12"/>
    </row>
    <row r="31" spans="1:6" ht="79.5" customHeight="1">
      <c r="A31" s="410" t="s">
        <v>93</v>
      </c>
      <c r="B31" s="410"/>
      <c r="C31" s="410"/>
      <c r="D31" s="410"/>
      <c r="E31" s="410"/>
      <c r="F31" s="410"/>
    </row>
    <row r="32" spans="1:6">
      <c r="C32" s="27"/>
      <c r="D32" s="12"/>
      <c r="E32" s="28"/>
      <c r="F32" s="28"/>
    </row>
    <row r="33" spans="1:7" ht="18">
      <c r="B33" s="12"/>
      <c r="C33" s="29"/>
      <c r="D33" s="30" t="s">
        <v>94</v>
      </c>
      <c r="E33" s="28"/>
      <c r="F33" s="28"/>
    </row>
    <row r="34" spans="1:7">
      <c r="C34" s="31"/>
      <c r="D34" s="32"/>
      <c r="E34" s="12"/>
      <c r="F34" s="12"/>
    </row>
    <row r="35" spans="1:7" ht="20.100000000000001" customHeight="1">
      <c r="A35" s="33" t="s">
        <v>95</v>
      </c>
      <c r="C35" s="34"/>
      <c r="D35" s="34"/>
      <c r="E35" s="12"/>
      <c r="F35" s="12"/>
    </row>
    <row r="36" spans="1:7" ht="20.100000000000001" customHeight="1">
      <c r="A36" s="35" t="s">
        <v>96</v>
      </c>
      <c r="B36" s="36"/>
      <c r="C36" s="37"/>
      <c r="D36" s="37"/>
      <c r="E36" s="37"/>
      <c r="F36" s="37"/>
    </row>
    <row r="37" spans="1:7" ht="31.5" customHeight="1">
      <c r="A37" s="411" t="s">
        <v>97</v>
      </c>
      <c r="B37" s="411"/>
      <c r="C37" s="411"/>
      <c r="D37" s="411"/>
      <c r="E37" s="411"/>
      <c r="F37" s="411"/>
    </row>
    <row r="38" spans="1:7" ht="20.100000000000001" customHeight="1">
      <c r="A38" s="35" t="s">
        <v>98</v>
      </c>
      <c r="B38" s="37"/>
      <c r="C38" s="37"/>
      <c r="D38" s="37"/>
      <c r="E38" s="37"/>
      <c r="F38" s="37"/>
    </row>
    <row r="39" spans="1:7" ht="20.100000000000001" customHeight="1">
      <c r="A39" s="412" t="s">
        <v>99</v>
      </c>
      <c r="B39" s="412"/>
      <c r="C39" s="412"/>
      <c r="D39" s="412"/>
      <c r="E39" s="412"/>
      <c r="F39" s="412"/>
    </row>
    <row r="40" spans="1:7">
      <c r="A40" s="39" t="s">
        <v>100</v>
      </c>
      <c r="B40" s="25"/>
      <c r="C40" s="25"/>
      <c r="D40" s="25"/>
      <c r="F40" s="21" t="s">
        <v>101</v>
      </c>
      <c r="G40" s="40"/>
    </row>
    <row r="41" spans="1:7">
      <c r="C41" s="41"/>
    </row>
    <row r="47" spans="1:7">
      <c r="A47" s="42"/>
      <c r="B47" s="42"/>
    </row>
    <row r="80" spans="9:9">
      <c r="I80" s="12"/>
    </row>
    <row r="81" spans="6:9">
      <c r="F81" s="43" t="s">
        <v>102</v>
      </c>
      <c r="H81" s="44"/>
      <c r="I81" s="12"/>
    </row>
    <row r="82" spans="6:9">
      <c r="H82" s="45"/>
    </row>
  </sheetData>
  <sheetProtection password="DF64" sheet="1"/>
  <customSheetViews>
    <customSheetView guid="{5AC8B19D-1EA3-40BA-AF9B-95A30F492B48}" showGridLines="0" fitToPage="1" topLeftCell="A25">
      <selection activeCell="F49" sqref="F49"/>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4">
    <mergeCell ref="A1:F1"/>
    <mergeCell ref="A31:F31"/>
    <mergeCell ref="A37:F37"/>
    <mergeCell ref="A39:F39"/>
  </mergeCells>
  <dataValidations count="1">
    <dataValidation type="list" showInputMessage="1" showErrorMessage="1" errorTitle="Erreur saisie !" error="La valeur que vous avez tapée n'est pas valide._x000a_VEUILLEZ ENTRER oui OU non,_x000a_en réponse à la question :_x000a_&quot;Une licence IV est-elle vendue avec le restaurant ?&quot;" promptTitle="Une licence IV est-elle vendue" prompt="avec le restaurant ?" sqref="D33">
      <formula1>"oui,non"</formula1>
      <formula2>0</formula2>
    </dataValidation>
  </dataValidations>
  <hyperlinks>
    <hyperlink ref="A39" location="'3'!A1" display="Cliquez ici pour continuer"/>
    <hyperlink ref="A40" location="'1 - INTRODUCTION'!A1" display="retour"/>
    <hyperlink ref="F40" location="'3'!A1" display="suivant"/>
    <hyperlink ref="F81" location="NEGHOSCORE!C1" display="VERS HAUT DE PAGE"/>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22"/>
  <sheetViews>
    <sheetView showGridLines="0" topLeftCell="A4" workbookViewId="0">
      <selection activeCell="M18" sqref="M18"/>
    </sheetView>
  </sheetViews>
  <sheetFormatPr baseColWidth="10" defaultColWidth="10.7109375" defaultRowHeight="15.75"/>
  <cols>
    <col min="1" max="1" width="47.7109375" customWidth="1"/>
    <col min="2" max="2" width="7.7109375" style="151" customWidth="1"/>
    <col min="3" max="3" width="15.28515625" customWidth="1"/>
    <col min="4" max="11" width="13.7109375" customWidth="1"/>
  </cols>
  <sheetData>
    <row r="1" spans="1:13" ht="35.1" customHeight="1">
      <c r="A1" s="415" t="s">
        <v>408</v>
      </c>
      <c r="B1" s="415"/>
      <c r="C1" s="415"/>
      <c r="D1" s="415"/>
      <c r="E1" s="415"/>
      <c r="F1" s="415"/>
      <c r="G1" s="415"/>
      <c r="H1" s="415"/>
      <c r="I1" s="415"/>
      <c r="J1" s="415"/>
      <c r="K1" s="415"/>
    </row>
    <row r="2" spans="1:13" ht="15" customHeight="1"/>
    <row r="3" spans="1:13" ht="15" customHeight="1"/>
    <row r="4" spans="1:13" ht="30" customHeight="1">
      <c r="A4" s="340" t="s">
        <v>409</v>
      </c>
      <c r="B4" s="347">
        <f>B16</f>
        <v>2.4615384615384617</v>
      </c>
      <c r="C4" s="183"/>
      <c r="D4" s="510" t="s">
        <v>333</v>
      </c>
      <c r="E4" s="510"/>
      <c r="F4" s="510"/>
      <c r="G4" s="510"/>
      <c r="H4" s="510"/>
      <c r="I4" s="510"/>
      <c r="J4" s="510"/>
      <c r="K4" s="510"/>
    </row>
    <row r="5" spans="1:13" ht="29.25" customHeight="1">
      <c r="A5" s="220" t="s">
        <v>410</v>
      </c>
      <c r="B5" s="339">
        <v>1</v>
      </c>
      <c r="C5" s="221"/>
      <c r="D5" s="509" t="s">
        <v>411</v>
      </c>
      <c r="E5" s="509"/>
      <c r="F5" s="509"/>
      <c r="G5" s="509"/>
      <c r="H5" s="509"/>
      <c r="I5" s="509"/>
      <c r="J5" s="509"/>
      <c r="K5" s="509"/>
    </row>
    <row r="6" spans="1:13" ht="54" customHeight="1">
      <c r="A6" s="222" t="s">
        <v>412</v>
      </c>
      <c r="B6" s="185">
        <v>4</v>
      </c>
      <c r="C6" s="189"/>
      <c r="D6" s="509" t="s">
        <v>413</v>
      </c>
      <c r="E6" s="509"/>
      <c r="F6" s="509"/>
      <c r="G6" s="509"/>
      <c r="H6" s="509"/>
      <c r="I6" s="509"/>
      <c r="J6" s="509"/>
      <c r="K6" s="509"/>
    </row>
    <row r="7" spans="1:13" ht="31.5" customHeight="1">
      <c r="A7" s="220" t="s">
        <v>414</v>
      </c>
      <c r="B7" s="185">
        <v>1</v>
      </c>
      <c r="C7" s="189"/>
      <c r="D7" s="509" t="s">
        <v>415</v>
      </c>
      <c r="E7" s="509"/>
      <c r="F7" s="509"/>
      <c r="G7" s="509"/>
      <c r="H7" s="509"/>
      <c r="I7" s="509"/>
      <c r="J7" s="509"/>
      <c r="K7" s="509"/>
    </row>
    <row r="8" spans="1:13" ht="54.75" customHeight="1">
      <c r="A8" s="220" t="s">
        <v>416</v>
      </c>
      <c r="B8" s="185">
        <v>2</v>
      </c>
      <c r="C8" s="189"/>
      <c r="D8" s="509" t="s">
        <v>417</v>
      </c>
      <c r="E8" s="509"/>
      <c r="F8" s="509"/>
      <c r="G8" s="509"/>
      <c r="H8" s="509"/>
      <c r="I8" s="509"/>
      <c r="J8" s="509"/>
      <c r="K8" s="509"/>
    </row>
    <row r="9" spans="1:13" ht="40.5" customHeight="1">
      <c r="A9" s="223" t="s">
        <v>418</v>
      </c>
      <c r="B9" s="185">
        <v>4</v>
      </c>
      <c r="C9" s="189"/>
      <c r="D9" s="511" t="s">
        <v>419</v>
      </c>
      <c r="E9" s="511"/>
      <c r="F9" s="511"/>
      <c r="G9" s="511"/>
      <c r="H9" s="511"/>
      <c r="I9" s="511"/>
      <c r="J9" s="511"/>
      <c r="K9" s="511"/>
    </row>
    <row r="10" spans="1:13" ht="78" customHeight="1">
      <c r="A10" s="223" t="s">
        <v>420</v>
      </c>
      <c r="B10" s="185">
        <v>4</v>
      </c>
      <c r="C10" s="189"/>
      <c r="D10" s="511" t="s">
        <v>519</v>
      </c>
      <c r="E10" s="511"/>
      <c r="F10" s="511"/>
      <c r="G10" s="511"/>
      <c r="H10" s="511"/>
      <c r="I10" s="511"/>
      <c r="J10" s="511"/>
      <c r="K10" s="511"/>
    </row>
    <row r="11" spans="1:13" ht="45" customHeight="1">
      <c r="A11" s="224" t="s">
        <v>520</v>
      </c>
      <c r="B11" s="349">
        <f>'19'!D15</f>
        <v>1</v>
      </c>
      <c r="C11" s="350" t="str">
        <f>CONCATENATE("Votre TM est  ",ROUND('19'!E7,2),"€")</f>
        <v>Votre TM est  31,59€</v>
      </c>
      <c r="D11" s="512" t="s">
        <v>521</v>
      </c>
      <c r="E11" s="513"/>
      <c r="F11" s="513"/>
      <c r="G11" s="513"/>
      <c r="H11" s="513"/>
      <c r="I11" s="513"/>
      <c r="J11" s="513"/>
      <c r="K11" s="513"/>
    </row>
    <row r="12" spans="1:13" ht="69" customHeight="1">
      <c r="A12" s="222" t="s">
        <v>421</v>
      </c>
      <c r="B12" s="185">
        <v>4</v>
      </c>
      <c r="C12" s="189"/>
      <c r="D12" s="514" t="s">
        <v>422</v>
      </c>
      <c r="E12" s="514"/>
      <c r="F12" s="514"/>
      <c r="G12" s="514"/>
      <c r="H12" s="514"/>
      <c r="I12" s="514"/>
      <c r="J12" s="514"/>
      <c r="K12" s="514"/>
    </row>
    <row r="13" spans="1:13" ht="39" customHeight="1">
      <c r="A13" s="222" t="s">
        <v>423</v>
      </c>
      <c r="B13" s="185">
        <v>1</v>
      </c>
      <c r="C13" s="189"/>
      <c r="D13" s="515" t="s">
        <v>424</v>
      </c>
      <c r="E13" s="516"/>
      <c r="F13" s="516"/>
      <c r="G13" s="516"/>
      <c r="H13" s="516"/>
      <c r="I13" s="516"/>
      <c r="J13" s="516"/>
      <c r="K13" s="517"/>
    </row>
    <row r="14" spans="1:13" ht="15" customHeight="1">
      <c r="A14" s="124"/>
      <c r="B14" s="225"/>
      <c r="C14" s="189"/>
      <c r="D14" s="226"/>
      <c r="E14" s="226"/>
      <c r="F14" s="226"/>
      <c r="G14" s="226"/>
      <c r="H14" s="226"/>
      <c r="I14" s="226"/>
      <c r="J14" s="226"/>
      <c r="K14" s="226"/>
      <c r="L14" s="226"/>
      <c r="M14" s="226"/>
    </row>
    <row r="15" spans="1:13" ht="15" customHeight="1">
      <c r="A15" s="124"/>
      <c r="B15" s="225"/>
      <c r="C15" s="189"/>
      <c r="D15" s="226"/>
      <c r="E15" s="226"/>
      <c r="F15" s="226"/>
      <c r="G15" s="226"/>
      <c r="H15" s="226"/>
      <c r="I15" s="226"/>
      <c r="J15" s="226"/>
      <c r="K15" s="226"/>
      <c r="L15" s="226"/>
      <c r="M15" s="226"/>
    </row>
    <row r="16" spans="1:13" ht="33" hidden="1" customHeight="1">
      <c r="A16" s="340" t="s">
        <v>409</v>
      </c>
      <c r="B16" s="348">
        <f>((B6+B11+B12+B13)*2+(B5+B7+B8+B9+B10))/13</f>
        <v>2.4615384615384617</v>
      </c>
      <c r="C16" s="189"/>
      <c r="D16" s="226"/>
      <c r="E16" s="226"/>
      <c r="F16" s="226"/>
      <c r="G16" s="226"/>
      <c r="H16" s="226"/>
      <c r="I16" s="226"/>
      <c r="J16" s="226"/>
      <c r="K16" s="226"/>
      <c r="L16" s="226"/>
      <c r="M16" s="226"/>
    </row>
    <row r="17" spans="1:11" ht="15" customHeight="1">
      <c r="A17" s="1"/>
      <c r="B17" s="227"/>
      <c r="C17" s="1"/>
      <c r="D17" s="1"/>
      <c r="E17" s="1"/>
      <c r="F17" s="1"/>
      <c r="G17" s="1"/>
      <c r="H17" s="1"/>
    </row>
    <row r="18" spans="1:11" ht="20.100000000000001" customHeight="1">
      <c r="A18" s="403" t="s">
        <v>329</v>
      </c>
      <c r="B18" s="403"/>
      <c r="C18" s="403"/>
      <c r="D18" s="403"/>
      <c r="E18" s="403"/>
      <c r="F18" s="403"/>
      <c r="G18" s="403"/>
      <c r="H18" s="403"/>
      <c r="I18" s="403"/>
      <c r="J18" s="403"/>
      <c r="K18" s="403"/>
    </row>
    <row r="19" spans="1:11" ht="15">
      <c r="A19" s="1"/>
      <c r="B19" s="227"/>
      <c r="C19" s="1"/>
      <c r="D19" s="1"/>
      <c r="E19" s="1"/>
      <c r="F19" s="1"/>
      <c r="G19" s="1"/>
    </row>
    <row r="20" spans="1:11" ht="15">
      <c r="A20" t="s">
        <v>425</v>
      </c>
      <c r="B20" s="227"/>
      <c r="C20" s="1"/>
      <c r="D20" s="1"/>
      <c r="E20" s="1"/>
      <c r="F20" s="1"/>
      <c r="G20" s="1"/>
    </row>
    <row r="21" spans="1:11" ht="15">
      <c r="A21" s="1"/>
      <c r="B21" s="227"/>
      <c r="C21" s="1"/>
      <c r="D21" s="1"/>
      <c r="E21" s="1"/>
      <c r="F21" s="1"/>
      <c r="G21" s="1"/>
    </row>
    <row r="22" spans="1:11" ht="12.75">
      <c r="A22" s="39" t="s">
        <v>100</v>
      </c>
      <c r="B22" s="25"/>
      <c r="C22" s="25"/>
      <c r="F22" s="1"/>
      <c r="G22" s="1"/>
      <c r="H22" s="1"/>
      <c r="K22" s="21" t="s">
        <v>101</v>
      </c>
    </row>
  </sheetData>
  <sheetProtection password="DF64" sheet="1" objects="1" scenarios="1"/>
  <customSheetViews>
    <customSheetView guid="{5AC8B19D-1EA3-40BA-AF9B-95A30F492B48}" showGridLines="0" fitToPage="1" topLeftCell="A13">
      <selection activeCell="A20" sqref="A20"/>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12">
    <mergeCell ref="A18:K18"/>
    <mergeCell ref="D8:K8"/>
    <mergeCell ref="D9:K9"/>
    <mergeCell ref="D10:K10"/>
    <mergeCell ref="D11:K11"/>
    <mergeCell ref="D12:K12"/>
    <mergeCell ref="D13:K13"/>
    <mergeCell ref="D7:K7"/>
    <mergeCell ref="A1:K1"/>
    <mergeCell ref="D4:K4"/>
    <mergeCell ref="D5:K5"/>
    <mergeCell ref="D6:K6"/>
  </mergeCells>
  <dataValidations count="1">
    <dataValidation type="list" showInputMessage="1" showErrorMessage="1" errorTitle="Erreur de saisie !" error="La valeur que vous avez tapée n'est pas valide._x000a_VEUILLEZ ENTRER UN SCORE de 1 à 4._x000a_Pour savoir quel est votre score, répondez à la question ci-contre =&gt;" promptTitle="Entrez" prompt="votre score" sqref="B5:B10 B12:B13">
      <formula1>"4,3,2,1"</formula1>
      <formula2>0</formula2>
    </dataValidation>
  </dataValidations>
  <hyperlinks>
    <hyperlink ref="A18" location="'21'!A1" display="Cliquez ici pour poursuivre"/>
    <hyperlink ref="A22" location="'19'!A1" display="retour"/>
    <hyperlink ref="K22" location="'21'!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7"/>
  <sheetViews>
    <sheetView showGridLines="0" workbookViewId="0">
      <selection activeCell="A18" sqref="A18:XFD19"/>
    </sheetView>
  </sheetViews>
  <sheetFormatPr baseColWidth="10" defaultColWidth="10.7109375" defaultRowHeight="12.75"/>
  <cols>
    <col min="1" max="3" width="25.7109375" customWidth="1"/>
    <col min="4" max="4" width="12.7109375" style="228" customWidth="1"/>
    <col min="5" max="5" width="25.7109375" customWidth="1"/>
  </cols>
  <sheetData>
    <row r="1" spans="1:8" ht="35.1" customHeight="1">
      <c r="A1" s="484" t="s">
        <v>426</v>
      </c>
      <c r="B1" s="484"/>
      <c r="C1" s="484"/>
      <c r="D1" s="484"/>
      <c r="E1" s="484"/>
    </row>
    <row r="2" spans="1:8" ht="15" customHeight="1"/>
    <row r="3" spans="1:8" ht="15" customHeight="1">
      <c r="A3" s="207"/>
      <c r="B3" s="207"/>
      <c r="C3" s="207"/>
      <c r="D3" s="229"/>
      <c r="E3" s="230"/>
    </row>
    <row r="4" spans="1:8" s="233" customFormat="1" ht="20.100000000000001" customHeight="1">
      <c r="A4" s="521" t="s">
        <v>287</v>
      </c>
      <c r="B4" s="521"/>
      <c r="C4" s="521"/>
      <c r="D4" s="231">
        <f>SUM('20'!B5:B13)+'20'!B6+SUM('20'!B11:B13)</f>
        <v>32</v>
      </c>
      <c r="E4" s="232" t="str">
        <f>CONCATENATE("sur ",D5," points")</f>
        <v>sur 52 points</v>
      </c>
    </row>
    <row r="5" spans="1:8" ht="20.100000000000001" hidden="1" customHeight="1">
      <c r="A5" s="521" t="s">
        <v>288</v>
      </c>
      <c r="B5" s="521"/>
      <c r="C5" s="521"/>
      <c r="D5" s="234">
        <f>+(COUNTA('20'!B5:B13)+COUNTA('20'!B6)+COUNTA('20'!B11:B13))*4</f>
        <v>52</v>
      </c>
      <c r="E5" s="232" t="s">
        <v>289</v>
      </c>
    </row>
    <row r="6" spans="1:8" s="233" customFormat="1" ht="20.100000000000001" customHeight="1">
      <c r="A6" s="521" t="s">
        <v>290</v>
      </c>
      <c r="B6" s="521"/>
      <c r="C6" s="521"/>
      <c r="D6" s="235">
        <f>D4/D5</f>
        <v>0.61538461538461542</v>
      </c>
      <c r="E6" s="232" t="s">
        <v>291</v>
      </c>
    </row>
    <row r="7" spans="1:8" ht="15" customHeight="1"/>
    <row r="8" spans="1:8" ht="20.100000000000001" customHeight="1">
      <c r="A8" s="403" t="s">
        <v>99</v>
      </c>
      <c r="B8" s="403"/>
      <c r="C8" s="403"/>
      <c r="D8" s="403"/>
      <c r="E8" s="403"/>
    </row>
    <row r="9" spans="1:8" ht="15" customHeight="1"/>
    <row r="10" spans="1:8" ht="15" customHeight="1">
      <c r="A10" t="s">
        <v>138</v>
      </c>
      <c r="B10" s="236"/>
      <c r="C10" s="236"/>
      <c r="D10" s="236"/>
      <c r="E10" s="236"/>
    </row>
    <row r="12" spans="1:8">
      <c r="A12" s="39" t="s">
        <v>100</v>
      </c>
      <c r="B12" s="25"/>
      <c r="C12" s="25"/>
      <c r="E12" s="21" t="s">
        <v>101</v>
      </c>
      <c r="F12" s="1"/>
      <c r="G12" s="1"/>
      <c r="H12" s="1"/>
    </row>
    <row r="15" spans="1:8" hidden="1">
      <c r="A15" s="29"/>
      <c r="B15" s="29"/>
      <c r="C15" s="29"/>
      <c r="D15" s="28"/>
      <c r="E15" s="29"/>
    </row>
    <row r="16" spans="1:8" ht="18" hidden="1">
      <c r="A16" s="518"/>
      <c r="B16" s="518"/>
      <c r="C16" s="356"/>
      <c r="D16" s="519"/>
      <c r="E16" s="29"/>
    </row>
    <row r="17" spans="1:5" ht="18" hidden="1">
      <c r="A17" s="520"/>
      <c r="B17" s="520"/>
      <c r="C17" s="357"/>
      <c r="D17" s="519"/>
      <c r="E17" s="29"/>
    </row>
  </sheetData>
  <sheetProtection password="DF64" sheet="1" objects="1" scenarios="1"/>
  <customSheetViews>
    <customSheetView guid="{5AC8B19D-1EA3-40BA-AF9B-95A30F492B48}" showGridLines="0" fitToPage="1" hiddenRows="1">
      <selection activeCell="A12" sqref="A12"/>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8">
    <mergeCell ref="A16:B16"/>
    <mergeCell ref="D16:D17"/>
    <mergeCell ref="A17:B17"/>
    <mergeCell ref="A1:E1"/>
    <mergeCell ref="A4:C4"/>
    <mergeCell ref="A5:C5"/>
    <mergeCell ref="A6:C6"/>
    <mergeCell ref="A8:E8"/>
  </mergeCells>
  <hyperlinks>
    <hyperlink ref="A8" location="'22'!A1" display="Cliquez ici pour continuer"/>
    <hyperlink ref="A12" location="'20'!A1" display="retour"/>
    <hyperlink ref="E12" location="'22'!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00"/>
    <pageSetUpPr fitToPage="1"/>
  </sheetPr>
  <dimension ref="A1:P28"/>
  <sheetViews>
    <sheetView showGridLines="0" topLeftCell="A7" workbookViewId="0">
      <selection activeCell="A7" sqref="A7"/>
    </sheetView>
  </sheetViews>
  <sheetFormatPr baseColWidth="10" defaultColWidth="10.7109375" defaultRowHeight="12.75"/>
  <cols>
    <col min="1" max="1" width="63.140625" customWidth="1"/>
    <col min="2" max="2" width="7.7109375" style="228" customWidth="1"/>
    <col min="3" max="3" width="14.140625" customWidth="1"/>
  </cols>
  <sheetData>
    <row r="1" spans="1:16" ht="35.1" customHeight="1">
      <c r="A1" s="504" t="s">
        <v>513</v>
      </c>
      <c r="B1" s="504"/>
      <c r="C1" s="504"/>
      <c r="D1" s="504"/>
      <c r="E1" s="504"/>
      <c r="F1" s="504"/>
      <c r="G1" s="504"/>
      <c r="H1" s="504"/>
      <c r="I1" s="504"/>
      <c r="J1" s="504"/>
      <c r="K1" s="504"/>
    </row>
    <row r="2" spans="1:16" ht="15" customHeight="1"/>
    <row r="3" spans="1:16" ht="15" customHeight="1">
      <c r="A3" s="151" t="s">
        <v>427</v>
      </c>
    </row>
    <row r="4" spans="1:16" ht="15" customHeight="1" thickBot="1"/>
    <row r="5" spans="1:16" ht="30" customHeight="1" thickBot="1">
      <c r="A5" s="340" t="s">
        <v>428</v>
      </c>
      <c r="B5" s="360">
        <f>B15</f>
        <v>1</v>
      </c>
      <c r="D5" s="510" t="s">
        <v>333</v>
      </c>
      <c r="E5" s="510"/>
      <c r="F5" s="510"/>
      <c r="G5" s="510"/>
      <c r="H5" s="510"/>
      <c r="I5" s="510"/>
      <c r="J5" s="510"/>
      <c r="K5" s="510"/>
    </row>
    <row r="6" spans="1:16" ht="56.25" customHeight="1" thickBot="1">
      <c r="A6" s="237" t="s">
        <v>429</v>
      </c>
      <c r="B6" s="358">
        <v>1</v>
      </c>
      <c r="D6" s="526" t="s">
        <v>430</v>
      </c>
      <c r="E6" s="526"/>
      <c r="F6" s="526"/>
      <c r="G6" s="526"/>
      <c r="H6" s="526"/>
      <c r="I6" s="526"/>
      <c r="J6" s="526"/>
      <c r="K6" s="526"/>
    </row>
    <row r="7" spans="1:16" ht="66" customHeight="1">
      <c r="A7" s="237" t="s">
        <v>431</v>
      </c>
      <c r="B7" s="238">
        <v>1</v>
      </c>
      <c r="D7" s="527" t="s">
        <v>432</v>
      </c>
      <c r="E7" s="527"/>
      <c r="F7" s="527"/>
      <c r="G7" s="527"/>
      <c r="H7" s="527"/>
      <c r="I7" s="527"/>
      <c r="J7" s="527"/>
      <c r="K7" s="527"/>
    </row>
    <row r="8" spans="1:16" ht="57" customHeight="1">
      <c r="A8" s="239" t="s">
        <v>433</v>
      </c>
      <c r="B8" s="238">
        <v>1</v>
      </c>
      <c r="D8" s="528" t="s">
        <v>434</v>
      </c>
      <c r="E8" s="528"/>
      <c r="F8" s="528"/>
      <c r="G8" s="528"/>
      <c r="H8" s="528"/>
      <c r="I8" s="528"/>
      <c r="J8" s="528"/>
      <c r="K8" s="528"/>
    </row>
    <row r="9" spans="1:16" ht="66.75" customHeight="1">
      <c r="A9" s="239" t="s">
        <v>435</v>
      </c>
      <c r="B9" s="238">
        <v>1</v>
      </c>
      <c r="D9" s="522" t="s">
        <v>436</v>
      </c>
      <c r="E9" s="522"/>
      <c r="F9" s="522"/>
      <c r="G9" s="522"/>
      <c r="H9" s="522"/>
      <c r="I9" s="522"/>
      <c r="J9" s="522"/>
      <c r="K9" s="522"/>
    </row>
    <row r="10" spans="1:16" ht="67.5" customHeight="1">
      <c r="A10" s="239" t="s">
        <v>437</v>
      </c>
      <c r="B10" s="238">
        <v>1</v>
      </c>
      <c r="D10" s="509" t="s">
        <v>438</v>
      </c>
      <c r="E10" s="509"/>
      <c r="F10" s="509"/>
      <c r="G10" s="509"/>
      <c r="H10" s="509"/>
      <c r="I10" s="509"/>
      <c r="J10" s="509"/>
      <c r="K10" s="509"/>
      <c r="P10" s="370"/>
    </row>
    <row r="11" spans="1:16" ht="67.5" customHeight="1" thickBot="1">
      <c r="A11" s="328" t="s">
        <v>439</v>
      </c>
      <c r="B11" s="329">
        <v>1</v>
      </c>
      <c r="D11" s="522" t="s">
        <v>440</v>
      </c>
      <c r="E11" s="522"/>
      <c r="F11" s="522"/>
      <c r="G11" s="522"/>
      <c r="H11" s="522"/>
      <c r="I11" s="522"/>
      <c r="J11" s="522"/>
      <c r="K11" s="522"/>
    </row>
    <row r="12" spans="1:16" ht="68.25" customHeight="1" thickBot="1">
      <c r="A12" s="330" t="s">
        <v>511</v>
      </c>
      <c r="B12" s="335">
        <v>1</v>
      </c>
      <c r="C12" s="351" t="str">
        <f>CONCATENATE("Votre Ratio ", ROUND(B14,3)*100,"%")</f>
        <v>Votre Ratio 60,2%</v>
      </c>
      <c r="D12" s="524" t="s">
        <v>512</v>
      </c>
      <c r="E12" s="524"/>
      <c r="F12" s="524"/>
      <c r="G12" s="524"/>
      <c r="H12" s="524"/>
      <c r="I12" s="524"/>
      <c r="J12" s="524"/>
      <c r="K12" s="525"/>
    </row>
    <row r="13" spans="1:16" ht="18" customHeight="1">
      <c r="A13" s="332"/>
      <c r="B13" s="333"/>
      <c r="C13" s="334"/>
      <c r="D13" s="331"/>
      <c r="E13" s="331"/>
      <c r="F13" s="331"/>
      <c r="G13" s="331"/>
      <c r="H13" s="331"/>
      <c r="I13" s="331"/>
      <c r="J13" s="331"/>
      <c r="K13" s="331"/>
    </row>
    <row r="14" spans="1:16" ht="18" hidden="1" customHeight="1">
      <c r="A14" s="332" t="s">
        <v>511</v>
      </c>
      <c r="B14" s="523">
        <f>+'3'!C7+'3'!C13</f>
        <v>0.60243752788933513</v>
      </c>
      <c r="C14" s="523"/>
      <c r="D14" s="331"/>
      <c r="E14" s="331"/>
      <c r="F14" s="331"/>
      <c r="G14" s="331"/>
      <c r="H14" s="331"/>
      <c r="I14" s="331"/>
      <c r="J14" s="331"/>
      <c r="K14" s="331"/>
    </row>
    <row r="15" spans="1:16" ht="18" hidden="1" customHeight="1">
      <c r="A15" s="340" t="s">
        <v>428</v>
      </c>
      <c r="B15" s="359">
        <f>((B8+B9+B10+B12)*2+(B6+B7+B11))/11</f>
        <v>1</v>
      </c>
      <c r="C15" s="334"/>
      <c r="D15" s="331"/>
      <c r="E15" s="331"/>
      <c r="F15" s="331"/>
      <c r="G15" s="331"/>
      <c r="H15" s="331"/>
      <c r="I15" s="331"/>
      <c r="J15" s="331"/>
      <c r="K15" s="331"/>
    </row>
    <row r="16" spans="1:16" ht="18" hidden="1" customHeight="1">
      <c r="A16" s="332"/>
      <c r="B16" s="333"/>
      <c r="C16" s="334"/>
      <c r="D16" s="331"/>
      <c r="E16" s="331"/>
      <c r="F16" s="331"/>
      <c r="G16" s="331"/>
      <c r="H16" s="331"/>
      <c r="I16" s="331"/>
      <c r="J16" s="331"/>
      <c r="K16" s="331"/>
    </row>
    <row r="17" spans="1:11" ht="18" hidden="1" customHeight="1">
      <c r="A17" s="332"/>
      <c r="B17" s="333"/>
      <c r="C17" s="334"/>
      <c r="D17" s="331"/>
      <c r="E17" s="331"/>
      <c r="F17" s="331"/>
      <c r="G17" s="331"/>
      <c r="H17" s="331"/>
      <c r="I17" s="331"/>
      <c r="J17" s="331"/>
      <c r="K17" s="331"/>
    </row>
    <row r="18" spans="1:11">
      <c r="A18" s="18"/>
      <c r="B18" s="240"/>
      <c r="D18" s="1"/>
      <c r="E18" s="1"/>
      <c r="F18" s="1"/>
      <c r="G18" s="1"/>
      <c r="H18" s="1"/>
    </row>
    <row r="19" spans="1:11" ht="20.100000000000001" customHeight="1">
      <c r="A19" s="403" t="s">
        <v>99</v>
      </c>
      <c r="B19" s="403"/>
      <c r="C19" s="403"/>
      <c r="D19" s="403"/>
      <c r="E19" s="403"/>
      <c r="F19" s="403"/>
      <c r="G19" s="403"/>
      <c r="H19" s="403"/>
      <c r="I19" s="403"/>
      <c r="J19" s="403"/>
      <c r="K19" s="403"/>
    </row>
    <row r="20" spans="1:11">
      <c r="A20" s="8"/>
      <c r="B20" s="240"/>
      <c r="D20" s="1"/>
      <c r="E20" s="1"/>
      <c r="F20" s="1"/>
      <c r="G20" s="1"/>
      <c r="H20" s="1"/>
    </row>
    <row r="21" spans="1:11">
      <c r="A21" t="s">
        <v>425</v>
      </c>
    </row>
    <row r="23" spans="1:11">
      <c r="A23" s="39" t="s">
        <v>100</v>
      </c>
      <c r="B23" s="241"/>
      <c r="C23" s="25"/>
      <c r="K23" s="21" t="s">
        <v>101</v>
      </c>
    </row>
    <row r="27" spans="1:11" ht="19.5" customHeight="1"/>
    <row r="28" spans="1:11" ht="18" customHeight="1"/>
  </sheetData>
  <sheetProtection password="DF64" sheet="1"/>
  <customSheetViews>
    <customSheetView guid="{5AC8B19D-1EA3-40BA-AF9B-95A30F492B48}" showGridLines="0" fitToPage="1" topLeftCell="A10">
      <selection activeCell="A17" sqref="A17"/>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11">
    <mergeCell ref="A1:K1"/>
    <mergeCell ref="D5:K5"/>
    <mergeCell ref="D6:K6"/>
    <mergeCell ref="D7:K7"/>
    <mergeCell ref="D8:K8"/>
    <mergeCell ref="D9:K9"/>
    <mergeCell ref="D10:K10"/>
    <mergeCell ref="D11:K11"/>
    <mergeCell ref="A19:K19"/>
    <mergeCell ref="B14:C14"/>
    <mergeCell ref="D12:K12"/>
  </mergeCells>
  <dataValidations xWindow="386" yWindow="505" count="1">
    <dataValidation type="list" showInputMessage="1" showErrorMessage="1" errorTitle="Erreur de saisie !" error="La valeur que vous avez tapée n'est pas valide._x000a_VEUILLEZ ENTRER UN SCORE de 1 à 4._x000a_Pour savoir quel est votre score, répondez à la question ci-contre =&gt;" promptTitle="Entrez" prompt="votre score" sqref="B6:B11">
      <formula1>"4,3,2,1"</formula1>
      <formula2>0</formula2>
    </dataValidation>
  </dataValidations>
  <hyperlinks>
    <hyperlink ref="A19" location="'23'!A1" display="Cliquez ici pour continuer"/>
    <hyperlink ref="A23" location="'21'!A1" display="retour"/>
    <hyperlink ref="K23" location="'23'!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r:id="rId1"/>
  <headerFooter alignWithMargins="0">
    <oddHeader>&amp;CFeuille &amp;A / 29</oddHeader>
    <oddFooter>&amp;LEVALUER UN RESTAURANT 
AVEC LE NEGHOSCORE&amp;C&amp;D&amp;R&amp;Z&amp;F
&amp;F</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00"/>
    <pageSetUpPr fitToPage="1"/>
  </sheetPr>
  <dimension ref="A1:L18"/>
  <sheetViews>
    <sheetView showGridLines="0" workbookViewId="0">
      <selection activeCell="C23" sqref="C23"/>
    </sheetView>
  </sheetViews>
  <sheetFormatPr baseColWidth="10" defaultColWidth="10.7109375" defaultRowHeight="12.75"/>
  <cols>
    <col min="1" max="1" width="55.7109375" customWidth="1"/>
    <col min="2" max="4" width="22.7109375" customWidth="1"/>
    <col min="5" max="5" width="21.7109375" customWidth="1"/>
    <col min="6" max="6" width="12.28515625" customWidth="1"/>
  </cols>
  <sheetData>
    <row r="1" spans="1:12" ht="35.1" customHeight="1">
      <c r="A1" s="504" t="s">
        <v>515</v>
      </c>
      <c r="B1" s="504"/>
      <c r="C1" s="504"/>
      <c r="D1" s="504"/>
      <c r="E1" s="128"/>
      <c r="F1" s="128"/>
      <c r="G1" s="128"/>
      <c r="H1" s="128"/>
      <c r="I1" s="128"/>
      <c r="J1" s="128"/>
      <c r="K1" s="128"/>
      <c r="L1" s="54"/>
    </row>
    <row r="2" spans="1:12" ht="15" customHeight="1"/>
    <row r="3" spans="1:12" ht="29.25" customHeight="1">
      <c r="A3" s="453" t="s">
        <v>518</v>
      </c>
      <c r="B3" s="453"/>
      <c r="C3" s="453"/>
      <c r="D3" s="453"/>
      <c r="E3" s="242"/>
    </row>
    <row r="4" spans="1:12" ht="15" customHeight="1"/>
    <row r="5" spans="1:12" ht="30" customHeight="1">
      <c r="A5" s="444" t="s">
        <v>441</v>
      </c>
      <c r="B5" s="444"/>
      <c r="C5" s="444"/>
      <c r="D5" s="444"/>
    </row>
    <row r="6" spans="1:12" ht="20.100000000000001" customHeight="1">
      <c r="A6" s="529" t="s">
        <v>442</v>
      </c>
      <c r="B6" s="529"/>
      <c r="C6" s="529"/>
      <c r="D6" s="529"/>
    </row>
    <row r="7" spans="1:12" ht="15" customHeight="1">
      <c r="A7" s="243"/>
    </row>
    <row r="8" spans="1:12" ht="69.95" customHeight="1">
      <c r="A8" s="530" t="s">
        <v>443</v>
      </c>
      <c r="B8" s="530"/>
      <c r="C8" s="530"/>
      <c r="D8" s="244">
        <v>3</v>
      </c>
    </row>
    <row r="9" spans="1:12" ht="15" customHeight="1">
      <c r="A9" s="243"/>
    </row>
    <row r="10" spans="1:12" ht="15" customHeight="1"/>
    <row r="11" spans="1:12" ht="30" customHeight="1">
      <c r="A11" s="487" t="s">
        <v>444</v>
      </c>
      <c r="B11" s="487"/>
      <c r="C11" s="126">
        <f>D8</f>
        <v>3</v>
      </c>
      <c r="D11" s="245" t="s">
        <v>207</v>
      </c>
      <c r="E11" s="135"/>
    </row>
    <row r="12" spans="1:12" ht="15" customHeight="1">
      <c r="B12" s="29"/>
      <c r="C12" s="29"/>
      <c r="D12" s="29"/>
    </row>
    <row r="13" spans="1:12" ht="15" customHeight="1"/>
    <row r="14" spans="1:12" ht="20.100000000000001" customHeight="1">
      <c r="A14" s="403" t="s">
        <v>445</v>
      </c>
      <c r="B14" s="403"/>
      <c r="C14" s="403"/>
      <c r="D14" s="403"/>
    </row>
    <row r="16" spans="1:12">
      <c r="A16" t="s">
        <v>407</v>
      </c>
    </row>
    <row r="18" spans="1:4">
      <c r="A18" s="39" t="s">
        <v>100</v>
      </c>
      <c r="B18" s="25"/>
      <c r="C18" s="25"/>
      <c r="D18" s="21" t="s">
        <v>101</v>
      </c>
    </row>
  </sheetData>
  <sheetProtection password="DF64" sheet="1"/>
  <customSheetViews>
    <customSheetView guid="{5AC8B19D-1EA3-40BA-AF9B-95A30F492B48}" showGridLines="0" fitToPage="1">
      <selection activeCell="A18" sqref="A18"/>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7">
    <mergeCell ref="A14:D14"/>
    <mergeCell ref="A1:D1"/>
    <mergeCell ref="A3:D3"/>
    <mergeCell ref="A5:D5"/>
    <mergeCell ref="A6:D6"/>
    <mergeCell ref="A8:C8"/>
    <mergeCell ref="A11:B11"/>
  </mergeCells>
  <dataValidations count="1">
    <dataValidation type="list" allowBlank="1" showInputMessage="1" showErrorMessage="1" errorTitle="Erreur saisie !" error="La valeur que vous avez tapée n'est pas valide._x000a_VEUILLEZ ENTRER UN SCORE de 1 à 4._x000a_Pour savoir quel est votre score, répondez à la question ci-contre." promptTitle="Votre score" prompt="est de" sqref="D8">
      <formula1>"4,3,2,1"</formula1>
      <formula2>0</formula2>
    </dataValidation>
  </dataValidations>
  <hyperlinks>
    <hyperlink ref="A14" location="'24'!A1" display="Cliquez ici pour voir le résultat"/>
    <hyperlink ref="A18" location="'22'!A1" display="retour"/>
    <hyperlink ref="D18" location="'24'!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3"/>
  <sheetViews>
    <sheetView showGridLines="0" workbookViewId="0">
      <selection activeCell="I31" sqref="I31"/>
    </sheetView>
  </sheetViews>
  <sheetFormatPr baseColWidth="10" defaultColWidth="10.7109375" defaultRowHeight="12.75"/>
  <cols>
    <col min="1" max="3" width="25.7109375" customWidth="1"/>
    <col min="4" max="4" width="12.7109375" customWidth="1"/>
    <col min="5" max="5" width="30.7109375" customWidth="1"/>
    <col min="6" max="6" width="12.28515625" customWidth="1"/>
  </cols>
  <sheetData>
    <row r="1" spans="1:9" ht="57" customHeight="1">
      <c r="A1" s="415" t="s">
        <v>514</v>
      </c>
      <c r="B1" s="415"/>
      <c r="C1" s="415"/>
      <c r="D1" s="415"/>
      <c r="E1" s="415"/>
    </row>
    <row r="2" spans="1:9" ht="15" customHeight="1"/>
    <row r="3" spans="1:9" ht="15" customHeight="1">
      <c r="A3" s="246"/>
      <c r="C3" s="247"/>
      <c r="D3" s="248"/>
      <c r="E3" s="247"/>
      <c r="F3" s="89"/>
      <c r="G3" s="89"/>
      <c r="H3" s="145"/>
      <c r="I3" s="89"/>
    </row>
    <row r="4" spans="1:9" ht="20.100000000000001" customHeight="1">
      <c r="A4" s="521" t="s">
        <v>287</v>
      </c>
      <c r="B4" s="521"/>
      <c r="C4" s="521"/>
      <c r="D4" s="231">
        <f>SUM('22'!B6:B12)+SUM('22'!B8:B10)+'23'!C11*2+'22'!B12</f>
        <v>17</v>
      </c>
      <c r="E4" s="232" t="str">
        <f>CONCATENATE("sur ",D5," points")</f>
        <v>sur 48 points</v>
      </c>
    </row>
    <row r="5" spans="1:9" ht="20.100000000000001" hidden="1" customHeight="1">
      <c r="A5" s="521" t="s">
        <v>288</v>
      </c>
      <c r="B5" s="521"/>
      <c r="C5" s="521"/>
      <c r="D5" s="234">
        <f>+(COUNTA('22'!B6:B12,'23'!C11)+COUNTA('22'!B8:B10,'23'!C11))*4</f>
        <v>48</v>
      </c>
      <c r="E5" s="232" t="s">
        <v>289</v>
      </c>
    </row>
    <row r="6" spans="1:9" ht="20.100000000000001" customHeight="1">
      <c r="A6" s="521" t="s">
        <v>290</v>
      </c>
      <c r="B6" s="521"/>
      <c r="C6" s="521"/>
      <c r="D6" s="235">
        <f>D4/D5</f>
        <v>0.35416666666666669</v>
      </c>
      <c r="E6" s="232" t="s">
        <v>291</v>
      </c>
    </row>
    <row r="7" spans="1:9" ht="15" customHeight="1"/>
    <row r="8" spans="1:9" ht="15" customHeight="1"/>
    <row r="9" spans="1:9" ht="20.100000000000001" customHeight="1">
      <c r="A9" s="403" t="s">
        <v>99</v>
      </c>
      <c r="B9" s="403"/>
      <c r="C9" s="403"/>
      <c r="D9" s="403"/>
      <c r="E9" s="403"/>
    </row>
    <row r="11" spans="1:9">
      <c r="A11" t="s">
        <v>446</v>
      </c>
    </row>
    <row r="13" spans="1:9">
      <c r="A13" s="39" t="s">
        <v>100</v>
      </c>
      <c r="B13" s="25"/>
      <c r="C13" s="25"/>
      <c r="E13" s="21" t="s">
        <v>101</v>
      </c>
    </row>
  </sheetData>
  <sheetProtection password="DF64" sheet="1" objects="1" scenarios="1"/>
  <customSheetViews>
    <customSheetView guid="{5AC8B19D-1EA3-40BA-AF9B-95A30F492B48}" showGridLines="0" fitToPage="1" hiddenRows="1">
      <selection activeCell="A13" sqref="A13"/>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5">
    <mergeCell ref="A1:E1"/>
    <mergeCell ref="A4:C4"/>
    <mergeCell ref="A5:C5"/>
    <mergeCell ref="A6:C6"/>
    <mergeCell ref="A9:E9"/>
  </mergeCells>
  <hyperlinks>
    <hyperlink ref="A9" location="'25'!A1" display="Cliquez ici pour continuer"/>
    <hyperlink ref="A13" location="'23'!A1" display="retour"/>
    <hyperlink ref="E13" location="'25'!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topLeftCell="A10" workbookViewId="0">
      <selection sqref="A1:H1"/>
    </sheetView>
  </sheetViews>
  <sheetFormatPr baseColWidth="10" defaultColWidth="10.7109375" defaultRowHeight="12.75"/>
  <cols>
    <col min="2" max="2" width="30.7109375" customWidth="1"/>
    <col min="3" max="3" width="15.7109375" customWidth="1"/>
    <col min="4" max="6" width="20.7109375" customWidth="1"/>
    <col min="7" max="7" width="1.7109375" customWidth="1"/>
  </cols>
  <sheetData>
    <row r="1" spans="1:8" ht="35.1" customHeight="1">
      <c r="A1" s="398" t="s">
        <v>447</v>
      </c>
      <c r="B1" s="398"/>
      <c r="C1" s="398"/>
      <c r="D1" s="398"/>
      <c r="E1" s="398"/>
      <c r="F1" s="398"/>
      <c r="G1" s="398"/>
      <c r="H1" s="398"/>
    </row>
    <row r="2" spans="1:8" ht="15" customHeight="1">
      <c r="A2" s="531"/>
      <c r="B2" s="531"/>
      <c r="C2" s="531"/>
      <c r="D2" s="531"/>
      <c r="E2" s="531"/>
      <c r="F2" s="531"/>
      <c r="G2" s="531"/>
      <c r="H2" s="531"/>
    </row>
    <row r="3" spans="1:8" s="151" customFormat="1" ht="15" customHeight="1">
      <c r="A3" s="531" t="s">
        <v>448</v>
      </c>
      <c r="B3" s="531"/>
      <c r="C3" s="531"/>
      <c r="D3" s="531"/>
      <c r="E3" s="531"/>
      <c r="F3" s="531"/>
      <c r="G3" s="531"/>
      <c r="H3" s="531"/>
    </row>
    <row r="4" spans="1:8" ht="15" customHeight="1">
      <c r="A4" s="71"/>
      <c r="B4" s="71"/>
      <c r="C4" s="71"/>
      <c r="D4" s="71"/>
      <c r="E4" s="71"/>
      <c r="F4" s="71"/>
      <c r="G4" s="71"/>
      <c r="H4" s="71"/>
    </row>
    <row r="5" spans="1:8" ht="15" customHeight="1">
      <c r="A5" s="71"/>
      <c r="B5" s="532" t="s">
        <v>449</v>
      </c>
      <c r="C5" s="532"/>
      <c r="D5" s="532"/>
      <c r="E5" s="532"/>
      <c r="F5" s="532"/>
      <c r="G5" s="532"/>
      <c r="H5" s="249"/>
    </row>
    <row r="6" spans="1:8" ht="15" customHeight="1">
      <c r="A6" s="71"/>
      <c r="B6" s="250"/>
      <c r="C6" s="251"/>
      <c r="D6" s="251"/>
      <c r="E6" s="251"/>
      <c r="F6" s="251"/>
      <c r="G6" s="252"/>
      <c r="H6" s="249"/>
    </row>
    <row r="7" spans="1:8" ht="55.5" customHeight="1">
      <c r="A7" s="71"/>
      <c r="B7" s="250"/>
      <c r="C7" s="251"/>
      <c r="D7" s="251"/>
      <c r="E7" s="251"/>
      <c r="F7" s="251"/>
      <c r="G7" s="252"/>
      <c r="H7" s="249"/>
    </row>
    <row r="8" spans="1:8" ht="34.5" customHeight="1">
      <c r="A8" s="71"/>
      <c r="B8" s="250"/>
      <c r="C8" s="251"/>
      <c r="D8" s="251"/>
      <c r="E8" s="251"/>
      <c r="F8" s="251"/>
      <c r="G8" s="252"/>
      <c r="H8" s="249"/>
    </row>
    <row r="9" spans="1:8" ht="24.95" customHeight="1">
      <c r="A9" s="71"/>
      <c r="B9" s="250"/>
      <c r="C9" s="251"/>
      <c r="D9" s="251"/>
      <c r="E9" s="251"/>
      <c r="F9" s="251"/>
      <c r="G9" s="252"/>
      <c r="H9" s="249"/>
    </row>
    <row r="10" spans="1:8" ht="24.95" customHeight="1">
      <c r="A10" s="71"/>
      <c r="B10" s="250"/>
      <c r="C10" s="251"/>
      <c r="D10" s="251"/>
      <c r="E10" s="251"/>
      <c r="F10" s="251"/>
      <c r="G10" s="252"/>
      <c r="H10" s="249"/>
    </row>
    <row r="11" spans="1:8" ht="24.95" customHeight="1">
      <c r="A11" s="71"/>
      <c r="B11" s="250"/>
      <c r="C11" s="251"/>
      <c r="D11" s="251"/>
      <c r="E11" s="251"/>
      <c r="F11" s="251"/>
      <c r="G11" s="252"/>
      <c r="H11" s="249"/>
    </row>
    <row r="12" spans="1:8" ht="36.75" customHeight="1">
      <c r="A12" s="71"/>
      <c r="B12" s="250"/>
      <c r="C12" s="251"/>
      <c r="D12" s="251"/>
      <c r="E12" s="251"/>
      <c r="F12" s="251"/>
      <c r="G12" s="252"/>
      <c r="H12" s="249"/>
    </row>
    <row r="13" spans="1:8" ht="24.95" customHeight="1">
      <c r="A13" s="71"/>
      <c r="B13" s="250"/>
      <c r="C13" s="251"/>
      <c r="D13" s="251"/>
      <c r="E13" s="251"/>
      <c r="F13" s="251"/>
      <c r="G13" s="252"/>
      <c r="H13" s="249"/>
    </row>
    <row r="14" spans="1:8" ht="24.95" customHeight="1">
      <c r="A14" s="71"/>
      <c r="B14" s="250"/>
      <c r="C14" s="251"/>
      <c r="D14" s="251"/>
      <c r="E14" s="251"/>
      <c r="F14" s="251"/>
      <c r="G14" s="252"/>
      <c r="H14" s="249"/>
    </row>
    <row r="15" spans="1:8" ht="24.95" customHeight="1">
      <c r="A15" s="71"/>
      <c r="B15" s="250"/>
      <c r="C15" s="251"/>
      <c r="D15" s="251"/>
      <c r="E15" s="251"/>
      <c r="F15" s="251"/>
      <c r="G15" s="252"/>
      <c r="H15" s="249"/>
    </row>
    <row r="16" spans="1:8" ht="24.95" customHeight="1">
      <c r="A16" s="71"/>
      <c r="B16" s="250"/>
      <c r="C16" s="251"/>
      <c r="D16" s="251"/>
      <c r="E16" s="251"/>
      <c r="F16" s="251"/>
      <c r="G16" s="252"/>
      <c r="H16" s="249"/>
    </row>
    <row r="17" spans="1:8" ht="24.95" customHeight="1">
      <c r="A17" s="71"/>
      <c r="B17" s="250"/>
      <c r="C17" s="251"/>
      <c r="D17" s="251"/>
      <c r="E17" s="251"/>
      <c r="F17" s="251"/>
      <c r="G17" s="252"/>
      <c r="H17" s="249"/>
    </row>
    <row r="18" spans="1:8" ht="33.75" customHeight="1">
      <c r="A18" s="71"/>
      <c r="B18" s="250"/>
      <c r="C18" s="251"/>
      <c r="D18" s="251"/>
      <c r="E18" s="251"/>
      <c r="F18" s="251"/>
      <c r="G18" s="252"/>
      <c r="H18" s="249"/>
    </row>
    <row r="19" spans="1:8" ht="24.95" customHeight="1">
      <c r="A19" s="71"/>
      <c r="B19" s="250"/>
      <c r="C19" s="251"/>
      <c r="D19" s="251"/>
      <c r="E19" s="251"/>
      <c r="F19" s="251"/>
      <c r="G19" s="252"/>
      <c r="H19" s="291"/>
    </row>
    <row r="20" spans="1:8" ht="24.95" customHeight="1">
      <c r="A20" s="71"/>
      <c r="B20" s="253"/>
      <c r="C20" s="254"/>
      <c r="D20" s="254"/>
      <c r="E20" s="254"/>
      <c r="F20" s="254"/>
      <c r="G20" s="255"/>
      <c r="H20" s="249"/>
    </row>
    <row r="21" spans="1:8" ht="15" customHeight="1">
      <c r="A21" s="71"/>
      <c r="B21" s="533"/>
      <c r="C21" s="533"/>
      <c r="D21" s="533"/>
      <c r="E21" s="533"/>
      <c r="F21" s="533"/>
      <c r="G21" s="533"/>
      <c r="H21" s="71"/>
    </row>
    <row r="22" spans="1:8" ht="25.5" customHeight="1">
      <c r="A22" s="256"/>
      <c r="B22" s="538" t="s">
        <v>450</v>
      </c>
      <c r="C22" s="538"/>
      <c r="D22" s="257" t="s">
        <v>451</v>
      </c>
      <c r="E22" s="257" t="s">
        <v>452</v>
      </c>
      <c r="F22" s="257" t="s">
        <v>453</v>
      </c>
      <c r="G22" s="258" t="s">
        <v>454</v>
      </c>
      <c r="H22" s="71"/>
    </row>
    <row r="23" spans="1:8" ht="32.25" customHeight="1">
      <c r="A23" s="256"/>
      <c r="B23" s="542" t="s">
        <v>455</v>
      </c>
      <c r="C23" s="542"/>
      <c r="D23" s="259">
        <f>'15'!D5</f>
        <v>40</v>
      </c>
      <c r="E23" s="259">
        <f>'15'!D4</f>
        <v>34</v>
      </c>
      <c r="F23" s="260">
        <f>'15'!D6</f>
        <v>0.85</v>
      </c>
      <c r="G23" s="261" t="s">
        <v>456</v>
      </c>
      <c r="H23" s="71"/>
    </row>
    <row r="24" spans="1:8" ht="30.75" customHeight="1">
      <c r="A24" s="256"/>
      <c r="B24" s="542" t="s">
        <v>457</v>
      </c>
      <c r="C24" s="542"/>
      <c r="D24" s="259">
        <f>'18'!D5</f>
        <v>176</v>
      </c>
      <c r="E24" s="259">
        <f>'18'!D4</f>
        <v>94</v>
      </c>
      <c r="F24" s="260">
        <f>'18'!D6</f>
        <v>0.53409090909090906</v>
      </c>
      <c r="G24" s="261" t="s">
        <v>458</v>
      </c>
      <c r="H24" s="71"/>
    </row>
    <row r="25" spans="1:8" ht="31.5" customHeight="1">
      <c r="A25" s="256"/>
      <c r="B25" s="542" t="s">
        <v>459</v>
      </c>
      <c r="C25" s="542"/>
      <c r="D25" s="259">
        <f>'21'!D5</f>
        <v>52</v>
      </c>
      <c r="E25" s="259">
        <f>'21'!D4</f>
        <v>32</v>
      </c>
      <c r="F25" s="260">
        <f>'21'!D6</f>
        <v>0.61538461538461542</v>
      </c>
      <c r="G25" s="261" t="s">
        <v>460</v>
      </c>
      <c r="H25" s="71"/>
    </row>
    <row r="26" spans="1:8" ht="33.75" customHeight="1">
      <c r="A26" s="256"/>
      <c r="B26" s="543" t="s">
        <v>461</v>
      </c>
      <c r="C26" s="543"/>
      <c r="D26" s="259">
        <f>'24'!D5</f>
        <v>48</v>
      </c>
      <c r="E26" s="259">
        <f>'24'!D4</f>
        <v>17</v>
      </c>
      <c r="F26" s="260">
        <f>'24'!D6</f>
        <v>0.35416666666666669</v>
      </c>
      <c r="G26" s="261" t="s">
        <v>456</v>
      </c>
      <c r="H26" s="71"/>
    </row>
    <row r="27" spans="1:8" ht="34.5" customHeight="1">
      <c r="A27" s="256"/>
      <c r="B27" s="542" t="s">
        <v>462</v>
      </c>
      <c r="C27" s="542"/>
      <c r="D27" s="259">
        <f>SUM(D23:D26)</f>
        <v>316</v>
      </c>
      <c r="E27" s="259">
        <f>SUM(E23:E26)</f>
        <v>177</v>
      </c>
      <c r="F27" s="260">
        <f>E27/D27</f>
        <v>0.560126582278481</v>
      </c>
      <c r="G27" s="262"/>
      <c r="H27" s="71"/>
    </row>
    <row r="28" spans="1:8" ht="32.25" customHeight="1">
      <c r="A28" s="256"/>
      <c r="B28" s="541" t="s">
        <v>463</v>
      </c>
      <c r="C28" s="541"/>
      <c r="D28" s="534">
        <f>((E23+(E24*3)+(E25*2)+E26)/7)/100</f>
        <v>0.56714285714285717</v>
      </c>
      <c r="E28" s="534"/>
      <c r="F28" s="534"/>
      <c r="G28" s="263"/>
      <c r="H28" s="71"/>
    </row>
    <row r="29" spans="1:8" ht="44.25" hidden="1" customHeight="1">
      <c r="A29" s="256"/>
      <c r="B29" s="535" t="s">
        <v>464</v>
      </c>
      <c r="C29" s="535"/>
      <c r="D29" s="536">
        <f>D28*1</f>
        <v>0.56714285714285717</v>
      </c>
      <c r="E29" s="536"/>
      <c r="F29" s="536"/>
      <c r="G29" s="264"/>
      <c r="H29" s="71"/>
    </row>
    <row r="30" spans="1:8" ht="39.950000000000003" customHeight="1">
      <c r="A30" s="256"/>
      <c r="B30" s="537" t="s">
        <v>465</v>
      </c>
      <c r="C30" s="537"/>
      <c r="D30" s="539">
        <f>'4'!D5*D29</f>
        <v>223754.49333333335</v>
      </c>
      <c r="E30" s="539"/>
      <c r="F30" s="539"/>
      <c r="G30" s="265"/>
      <c r="H30" s="71"/>
    </row>
    <row r="31" spans="1:8" ht="15" customHeight="1">
      <c r="A31" s="86"/>
      <c r="B31" s="86"/>
      <c r="C31" s="86"/>
      <c r="D31" s="540"/>
      <c r="E31" s="540"/>
      <c r="F31" s="540"/>
      <c r="G31" s="86"/>
    </row>
    <row r="32" spans="1:8" ht="15" hidden="1" customHeight="1">
      <c r="B32" s="266" t="s">
        <v>466</v>
      </c>
      <c r="C32" s="267"/>
      <c r="D32" s="267"/>
      <c r="E32" s="267"/>
      <c r="F32" s="267"/>
      <c r="G32" s="267"/>
    </row>
    <row r="33" spans="1:8" ht="15" hidden="1" customHeight="1">
      <c r="B33" s="267" t="s">
        <v>467</v>
      </c>
      <c r="C33" s="267"/>
      <c r="D33" s="267"/>
      <c r="E33" s="267"/>
      <c r="F33" s="267"/>
      <c r="G33" s="267"/>
      <c r="H33" s="267"/>
    </row>
    <row r="34" spans="1:8" ht="15" hidden="1" customHeight="1">
      <c r="B34" s="267" t="s">
        <v>468</v>
      </c>
      <c r="C34" s="267"/>
      <c r="D34" s="267"/>
      <c r="E34" s="267"/>
      <c r="F34" s="267"/>
      <c r="G34" s="267"/>
      <c r="H34" s="267"/>
    </row>
    <row r="35" spans="1:8" ht="15" hidden="1" customHeight="1">
      <c r="B35" s="267" t="s">
        <v>469</v>
      </c>
      <c r="C35" s="267"/>
      <c r="D35" s="267"/>
      <c r="E35" s="267"/>
      <c r="F35" s="267"/>
      <c r="G35" s="267"/>
      <c r="H35" s="267"/>
    </row>
    <row r="36" spans="1:8" ht="15" hidden="1" customHeight="1">
      <c r="B36" s="267" t="s">
        <v>470</v>
      </c>
      <c r="C36" s="267"/>
      <c r="D36" s="267"/>
      <c r="E36" s="267"/>
      <c r="F36" s="267"/>
      <c r="G36" s="267"/>
      <c r="H36" s="267"/>
    </row>
    <row r="37" spans="1:8" ht="15" hidden="1" customHeight="1">
      <c r="B37" s="267" t="s">
        <v>471</v>
      </c>
      <c r="C37" s="267"/>
      <c r="D37" s="267"/>
      <c r="E37" s="267"/>
      <c r="F37" s="267"/>
      <c r="G37" s="267"/>
    </row>
    <row r="38" spans="1:8" ht="15" hidden="1" customHeight="1">
      <c r="B38" s="267" t="s">
        <v>472</v>
      </c>
      <c r="C38" s="267"/>
      <c r="D38" s="267"/>
      <c r="E38" s="267"/>
      <c r="F38" s="267"/>
      <c r="G38" s="267"/>
      <c r="H38" s="267"/>
    </row>
    <row r="39" spans="1:8" ht="15" customHeight="1"/>
    <row r="40" spans="1:8" ht="20.100000000000001" customHeight="1">
      <c r="A40" s="403" t="s">
        <v>473</v>
      </c>
      <c r="B40" s="403"/>
      <c r="C40" s="403"/>
      <c r="D40" s="403"/>
      <c r="E40" s="403"/>
      <c r="F40" s="403"/>
      <c r="G40" s="403"/>
      <c r="H40" s="403"/>
    </row>
    <row r="42" spans="1:8">
      <c r="A42" t="s">
        <v>138</v>
      </c>
    </row>
    <row r="44" spans="1:8">
      <c r="A44" s="39" t="s">
        <v>100</v>
      </c>
      <c r="B44" s="25"/>
      <c r="C44" s="25"/>
      <c r="H44" s="21" t="s">
        <v>101</v>
      </c>
    </row>
  </sheetData>
  <sheetProtection password="DF64" sheet="1"/>
  <customSheetViews>
    <customSheetView guid="{5AC8B19D-1EA3-40BA-AF9B-95A30F492B48}" showGridLines="0" fitToPage="1" hiddenRows="1" topLeftCell="A16">
      <selection activeCell="A44" sqref="A44"/>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r:id="rId1"/>
      <headerFooter alignWithMargins="0">
        <oddHeader>&amp;CFeuille &amp;A / 29</oddHeader>
        <oddFooter>&amp;LEVALUER UN RESTAURANT 
AVEC LE NEGHOSCORE&amp;C&amp;D&amp;R&amp;Z&amp;F
&amp;F</oddFooter>
      </headerFooter>
    </customSheetView>
  </customSheetViews>
  <mergeCells count="19">
    <mergeCell ref="B22:C22"/>
    <mergeCell ref="D30:F30"/>
    <mergeCell ref="D31:F31"/>
    <mergeCell ref="B28:C28"/>
    <mergeCell ref="B23:C23"/>
    <mergeCell ref="B24:C24"/>
    <mergeCell ref="B25:C25"/>
    <mergeCell ref="B26:C26"/>
    <mergeCell ref="B27:C27"/>
    <mergeCell ref="A40:H40"/>
    <mergeCell ref="D28:F28"/>
    <mergeCell ref="B29:C29"/>
    <mergeCell ref="D29:F29"/>
    <mergeCell ref="B30:C30"/>
    <mergeCell ref="A1:H1"/>
    <mergeCell ref="A2:H2"/>
    <mergeCell ref="A3:H3"/>
    <mergeCell ref="B5:G5"/>
    <mergeCell ref="B21:G21"/>
  </mergeCells>
  <hyperlinks>
    <hyperlink ref="A40" location="'26 - RESULTAT'!A1" display="Cliquez ici pour voir le résultat final"/>
    <hyperlink ref="A44" location="'24'!A1" display="retour"/>
    <hyperlink ref="H44" location="'26 - RESULTAT'!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r:id="rId2"/>
  <headerFooter alignWithMargins="0">
    <oddHeader>&amp;CFeuille &amp;A / 29</oddHeader>
    <oddFooter>&amp;LEVALUER UN RESTAURANT 
AVEC LE NEGHOSCORE&amp;C&amp;D&amp;R&amp;Z&amp;F
&amp;F</odd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19" workbookViewId="0">
      <selection activeCell="G13" sqref="G13"/>
    </sheetView>
  </sheetViews>
  <sheetFormatPr baseColWidth="10" defaultColWidth="10.7109375" defaultRowHeight="12.75"/>
  <cols>
    <col min="1" max="5" width="20.7109375" customWidth="1"/>
    <col min="6" max="6" width="24.5703125" customWidth="1"/>
    <col min="7" max="8" width="20.7109375" customWidth="1"/>
  </cols>
  <sheetData>
    <row r="1" spans="1:7" ht="39.950000000000003" customHeight="1">
      <c r="A1" s="268"/>
      <c r="B1" s="269" t="s">
        <v>474</v>
      </c>
      <c r="C1" s="270"/>
      <c r="D1" s="270"/>
      <c r="E1" s="270"/>
      <c r="F1" s="270"/>
      <c r="G1" s="270"/>
    </row>
    <row r="2" spans="1:7" ht="39.950000000000003" customHeight="1">
      <c r="A2" s="268"/>
      <c r="B2" s="271" t="s">
        <v>475</v>
      </c>
      <c r="C2" s="544">
        <f>ROUND(D8,0)</f>
        <v>259826</v>
      </c>
      <c r="D2" s="544"/>
      <c r="E2" s="544"/>
      <c r="F2" s="268"/>
      <c r="G2" s="272"/>
    </row>
    <row r="3" spans="1:7" ht="9" customHeight="1">
      <c r="A3" s="268"/>
      <c r="B3" s="272"/>
      <c r="C3" s="272"/>
      <c r="D3" s="272"/>
      <c r="E3" s="272"/>
      <c r="F3" s="268"/>
      <c r="G3" s="272"/>
    </row>
    <row r="4" spans="1:7" ht="60" customHeight="1">
      <c r="A4" s="71"/>
      <c r="B4" s="273" t="s">
        <v>476</v>
      </c>
      <c r="C4" s="274"/>
      <c r="D4" s="274"/>
      <c r="E4" s="71"/>
      <c r="F4" s="71"/>
      <c r="G4" s="71"/>
    </row>
    <row r="5" spans="1:7" ht="35.1" customHeight="1">
      <c r="A5" s="275" t="s">
        <v>477</v>
      </c>
      <c r="B5" s="545" t="s">
        <v>478</v>
      </c>
      <c r="C5" s="546"/>
      <c r="D5" s="546"/>
      <c r="E5" s="546"/>
      <c r="F5" s="547"/>
      <c r="G5" s="256"/>
    </row>
    <row r="6" spans="1:7" ht="51.75" customHeight="1">
      <c r="A6" s="256"/>
      <c r="B6" s="548" t="s">
        <v>479</v>
      </c>
      <c r="C6" s="548"/>
      <c r="D6" s="549">
        <f>'7'!E3</f>
        <v>295897</v>
      </c>
      <c r="E6" s="550"/>
      <c r="F6" s="551"/>
      <c r="G6" s="256"/>
    </row>
    <row r="7" spans="1:7" ht="54.75" customHeight="1">
      <c r="A7" s="256"/>
      <c r="B7" s="552" t="s">
        <v>480</v>
      </c>
      <c r="C7" s="552"/>
      <c r="D7" s="553">
        <f>'25'!D30</f>
        <v>223754.49333333335</v>
      </c>
      <c r="E7" s="553"/>
      <c r="F7" s="553"/>
      <c r="G7" s="256"/>
    </row>
    <row r="8" spans="1:7" ht="52.5" customHeight="1">
      <c r="A8" s="256"/>
      <c r="B8" s="554" t="s">
        <v>481</v>
      </c>
      <c r="C8" s="554"/>
      <c r="D8" s="555">
        <f>(+D6+D7)/2</f>
        <v>259825.74666666667</v>
      </c>
      <c r="E8" s="555"/>
      <c r="F8" s="555"/>
      <c r="G8" s="256"/>
    </row>
    <row r="9" spans="1:7" ht="15" customHeight="1">
      <c r="A9" s="256"/>
      <c r="B9" s="256"/>
      <c r="C9" s="256"/>
      <c r="D9" s="256"/>
      <c r="E9" s="256"/>
      <c r="F9" s="256"/>
      <c r="G9" s="361"/>
    </row>
    <row r="10" spans="1:7" ht="15" customHeight="1">
      <c r="A10" s="71"/>
      <c r="B10" s="276"/>
      <c r="C10" s="256"/>
      <c r="D10" s="256"/>
      <c r="E10" s="256"/>
      <c r="F10" s="256"/>
      <c r="G10" s="256"/>
    </row>
    <row r="11" spans="1:7" ht="35.1" customHeight="1">
      <c r="A11" s="277" t="s">
        <v>482</v>
      </c>
      <c r="B11" s="556" t="s">
        <v>483</v>
      </c>
      <c r="C11" s="556"/>
      <c r="D11" s="556"/>
      <c r="E11" s="556"/>
      <c r="F11" s="556"/>
      <c r="G11" s="256"/>
    </row>
    <row r="12" spans="1:7" ht="30" customHeight="1">
      <c r="A12" s="256"/>
      <c r="B12" s="362" t="str">
        <f>'7'!B3</f>
        <v>Méthode "Hôtelière"</v>
      </c>
      <c r="C12" s="363">
        <f>+'7'!E3</f>
        <v>295897</v>
      </c>
      <c r="D12" s="557">
        <f>+'7'!E6</f>
        <v>195751.7238095238</v>
      </c>
      <c r="E12" s="557"/>
      <c r="F12" s="557"/>
      <c r="G12" s="256"/>
    </row>
    <row r="13" spans="1:7" ht="30" customHeight="1">
      <c r="A13" s="256"/>
      <c r="B13" s="362" t="str">
        <f>'7'!B4</f>
        <v>Méthode "Rentabilité Economique"</v>
      </c>
      <c r="C13" s="363">
        <f>+'7'!E4</f>
        <v>40251.666666666664</v>
      </c>
      <c r="D13" s="557"/>
      <c r="E13" s="557"/>
      <c r="F13" s="557"/>
      <c r="G13" s="256"/>
    </row>
    <row r="14" spans="1:7" ht="30" customHeight="1">
      <c r="A14" s="256"/>
      <c r="B14" s="362" t="str">
        <f>'7'!B5</f>
        <v>Méthode "Capacité d'Emprunt"</v>
      </c>
      <c r="C14" s="363">
        <f>+'7'!E5</f>
        <v>301179.14285714284</v>
      </c>
      <c r="D14" s="557"/>
      <c r="E14" s="557"/>
      <c r="F14" s="557"/>
      <c r="G14" s="256"/>
    </row>
    <row r="15" spans="1:7" ht="30" customHeight="1">
      <c r="A15" s="256"/>
      <c r="B15" s="558" t="s">
        <v>177</v>
      </c>
      <c r="C15" s="558"/>
      <c r="D15" s="559">
        <f>+'7'!E7</f>
        <v>15000</v>
      </c>
      <c r="E15" s="559"/>
      <c r="F15" s="559"/>
      <c r="G15" s="256"/>
    </row>
    <row r="16" spans="1:7" ht="35.1" customHeight="1">
      <c r="A16" s="276"/>
      <c r="B16" s="560" t="s">
        <v>232</v>
      </c>
      <c r="C16" s="560"/>
      <c r="D16" s="561">
        <f>+D12+D15</f>
        <v>210751.7238095238</v>
      </c>
      <c r="E16" s="561"/>
      <c r="F16" s="561"/>
      <c r="G16" s="256"/>
    </row>
    <row r="17" spans="1:7" ht="15" customHeight="1">
      <c r="A17" s="256"/>
      <c r="B17" s="279"/>
      <c r="C17" s="279"/>
      <c r="D17" s="279"/>
      <c r="E17" s="279"/>
      <c r="F17" s="279"/>
      <c r="G17" s="256"/>
    </row>
    <row r="18" spans="1:7" ht="15" customHeight="1">
      <c r="A18" s="71"/>
      <c r="B18" s="256"/>
      <c r="C18" s="256"/>
      <c r="D18" s="256"/>
      <c r="E18" s="256"/>
      <c r="F18" s="256"/>
      <c r="G18" s="256"/>
    </row>
    <row r="19" spans="1:7" ht="35.1" customHeight="1">
      <c r="A19" s="275" t="s">
        <v>484</v>
      </c>
      <c r="B19" s="562" t="s">
        <v>485</v>
      </c>
      <c r="C19" s="562"/>
      <c r="D19" s="562"/>
      <c r="E19" s="562"/>
      <c r="F19" s="562"/>
      <c r="G19" s="265"/>
    </row>
    <row r="20" spans="1:7" ht="30" customHeight="1">
      <c r="A20" s="71"/>
      <c r="B20" s="280" t="s">
        <v>486</v>
      </c>
      <c r="C20" s="281"/>
      <c r="D20" s="257" t="s">
        <v>451</v>
      </c>
      <c r="E20" s="257" t="s">
        <v>452</v>
      </c>
      <c r="F20" s="257" t="s">
        <v>453</v>
      </c>
      <c r="G20" s="258" t="s">
        <v>454</v>
      </c>
    </row>
    <row r="21" spans="1:7" ht="30" customHeight="1">
      <c r="A21" s="71"/>
      <c r="B21" s="542" t="s">
        <v>455</v>
      </c>
      <c r="C21" s="542"/>
      <c r="D21" s="259">
        <f>+'25'!D23</f>
        <v>40</v>
      </c>
      <c r="E21" s="259">
        <f>'25'!E23</f>
        <v>34</v>
      </c>
      <c r="F21" s="260">
        <f>+'25'!F23</f>
        <v>0.85</v>
      </c>
      <c r="G21" s="261" t="s">
        <v>456</v>
      </c>
    </row>
    <row r="22" spans="1:7" ht="30" customHeight="1">
      <c r="A22" s="71"/>
      <c r="B22" s="542" t="s">
        <v>457</v>
      </c>
      <c r="C22" s="542"/>
      <c r="D22" s="259">
        <f>+'25'!D24</f>
        <v>176</v>
      </c>
      <c r="E22" s="259">
        <f>'25'!E24</f>
        <v>94</v>
      </c>
      <c r="F22" s="260">
        <f>+'25'!F24</f>
        <v>0.53409090909090906</v>
      </c>
      <c r="G22" s="261" t="s">
        <v>458</v>
      </c>
    </row>
    <row r="23" spans="1:7" ht="30" customHeight="1">
      <c r="A23" s="71"/>
      <c r="B23" s="542" t="s">
        <v>459</v>
      </c>
      <c r="C23" s="542"/>
      <c r="D23" s="259">
        <f>+'25'!D25</f>
        <v>52</v>
      </c>
      <c r="E23" s="259">
        <f>'25'!E25</f>
        <v>32</v>
      </c>
      <c r="F23" s="260">
        <f>+'25'!F25</f>
        <v>0.61538461538461542</v>
      </c>
      <c r="G23" s="261" t="s">
        <v>460</v>
      </c>
    </row>
    <row r="24" spans="1:7" ht="30" customHeight="1">
      <c r="A24" s="71"/>
      <c r="B24" s="542" t="s">
        <v>487</v>
      </c>
      <c r="C24" s="542"/>
      <c r="D24" s="259">
        <f>+'25'!D26</f>
        <v>48</v>
      </c>
      <c r="E24" s="259">
        <f>'25'!E26</f>
        <v>17</v>
      </c>
      <c r="F24" s="260">
        <f>+'25'!F26</f>
        <v>0.35416666666666669</v>
      </c>
      <c r="G24" s="261" t="s">
        <v>456</v>
      </c>
    </row>
    <row r="25" spans="1:7" ht="30" customHeight="1">
      <c r="A25" s="71"/>
      <c r="B25" s="282" t="s">
        <v>462</v>
      </c>
      <c r="C25" s="283"/>
      <c r="D25" s="278">
        <f>+D21+D22+D23+D24</f>
        <v>316</v>
      </c>
      <c r="E25" s="278">
        <f>+E21+E22+E23+E24</f>
        <v>177</v>
      </c>
      <c r="F25" s="260">
        <f>+E25/D25</f>
        <v>0.560126582278481</v>
      </c>
      <c r="G25" s="284"/>
    </row>
    <row r="26" spans="1:7" ht="30" hidden="1" customHeight="1">
      <c r="A26" s="71"/>
      <c r="B26" s="564" t="s">
        <v>488</v>
      </c>
      <c r="C26" s="564"/>
      <c r="D26" s="565">
        <f>((E21+(E22*3)+(E23*2)+E24)/7)/100</f>
        <v>0.56714285714285717</v>
      </c>
      <c r="E26" s="565"/>
      <c r="F26" s="565"/>
      <c r="G26" s="285"/>
    </row>
    <row r="27" spans="1:7" ht="30" hidden="1" customHeight="1">
      <c r="A27" s="71"/>
      <c r="B27" s="535" t="s">
        <v>464</v>
      </c>
      <c r="C27" s="535"/>
      <c r="D27" s="566">
        <f>D26*1</f>
        <v>0.56714285714285717</v>
      </c>
      <c r="E27" s="566"/>
      <c r="F27" s="566"/>
      <c r="G27" s="286"/>
    </row>
    <row r="28" spans="1:7" ht="30" customHeight="1">
      <c r="A28" s="71"/>
      <c r="B28" s="567" t="s">
        <v>465</v>
      </c>
      <c r="C28" s="567"/>
      <c r="D28" s="568">
        <f>+'25'!D30:G30</f>
        <v>223754.49333333335</v>
      </c>
      <c r="E28" s="568"/>
      <c r="F28" s="568"/>
      <c r="G28" s="287"/>
    </row>
    <row r="29" spans="1:7" ht="15" hidden="1" customHeight="1">
      <c r="A29" s="256"/>
      <c r="B29" s="256"/>
      <c r="C29" s="256"/>
      <c r="D29" s="569"/>
      <c r="E29" s="569"/>
      <c r="F29" s="569"/>
      <c r="G29" s="256"/>
    </row>
    <row r="30" spans="1:7" ht="34.5" hidden="1" customHeight="1">
      <c r="A30" s="570" t="s">
        <v>489</v>
      </c>
      <c r="B30" s="570"/>
      <c r="C30" s="570"/>
      <c r="D30" s="570"/>
      <c r="E30" s="570"/>
      <c r="F30" s="570"/>
      <c r="G30" s="570"/>
    </row>
    <row r="31" spans="1:7" ht="24.75" hidden="1" customHeight="1">
      <c r="A31" s="571" t="s">
        <v>490</v>
      </c>
      <c r="B31" s="571"/>
      <c r="C31" s="571"/>
      <c r="D31" s="571"/>
      <c r="E31" s="571"/>
      <c r="F31" s="571"/>
      <c r="G31" s="571"/>
    </row>
    <row r="32" spans="1:7" ht="15" hidden="1" customHeight="1">
      <c r="A32" s="572" t="s">
        <v>491</v>
      </c>
      <c r="B32" s="572"/>
      <c r="C32" s="572"/>
      <c r="D32" s="572"/>
      <c r="E32" s="572"/>
      <c r="F32" s="572"/>
      <c r="G32" s="572"/>
    </row>
    <row r="33" spans="1:8" ht="15" customHeight="1">
      <c r="A33" s="288"/>
      <c r="B33" s="288"/>
      <c r="C33" s="288"/>
      <c r="D33" s="288"/>
      <c r="E33" s="288"/>
      <c r="F33" s="288"/>
      <c r="G33" s="288"/>
    </row>
    <row r="34" spans="1:8" ht="15" customHeight="1">
      <c r="A34" s="563" t="s">
        <v>492</v>
      </c>
      <c r="B34" s="563"/>
      <c r="C34" s="563"/>
      <c r="D34" s="563"/>
      <c r="E34" s="563"/>
      <c r="F34" s="563"/>
      <c r="G34" s="563"/>
    </row>
    <row r="35" spans="1:8" ht="15" customHeight="1">
      <c r="A35" s="563" t="s">
        <v>493</v>
      </c>
      <c r="B35" s="563"/>
      <c r="C35" s="563"/>
      <c r="D35" s="563"/>
      <c r="E35" s="563"/>
      <c r="F35" s="563"/>
      <c r="G35" s="563"/>
    </row>
    <row r="36" spans="1:8" ht="15" customHeight="1">
      <c r="A36" s="563" t="s">
        <v>494</v>
      </c>
      <c r="B36" s="563"/>
      <c r="C36" s="563"/>
      <c r="D36" s="563"/>
      <c r="E36" s="563"/>
      <c r="F36" s="563"/>
      <c r="G36" s="563"/>
    </row>
    <row r="37" spans="1:8" ht="15" customHeight="1">
      <c r="A37" s="563" t="s">
        <v>495</v>
      </c>
      <c r="B37" s="563"/>
      <c r="C37" s="563"/>
      <c r="D37" s="563"/>
      <c r="E37" s="563"/>
      <c r="F37" s="563"/>
      <c r="G37" s="563"/>
    </row>
    <row r="38" spans="1:8" ht="15" customHeight="1">
      <c r="A38" s="563"/>
      <c r="B38" s="563"/>
      <c r="C38" s="563"/>
      <c r="D38" s="563"/>
      <c r="E38" s="563"/>
      <c r="F38" s="288"/>
      <c r="G38" s="288"/>
    </row>
    <row r="39" spans="1:8" ht="15" customHeight="1">
      <c r="A39" s="563" t="s">
        <v>496</v>
      </c>
      <c r="B39" s="563"/>
      <c r="C39" s="563"/>
      <c r="D39" s="563"/>
      <c r="E39" s="563"/>
      <c r="F39" s="563"/>
      <c r="G39" s="563"/>
    </row>
    <row r="40" spans="1:8" ht="15" customHeight="1">
      <c r="A40" s="563" t="s">
        <v>497</v>
      </c>
      <c r="B40" s="563"/>
      <c r="C40" s="563"/>
      <c r="D40" s="563"/>
      <c r="E40" s="563"/>
      <c r="F40" s="563"/>
      <c r="G40" s="563"/>
    </row>
    <row r="41" spans="1:8" ht="15" customHeight="1">
      <c r="A41" s="563"/>
      <c r="B41" s="563"/>
      <c r="C41" s="563"/>
      <c r="D41" s="563"/>
      <c r="E41" s="563"/>
      <c r="F41" s="563"/>
      <c r="G41" s="563"/>
    </row>
    <row r="42" spans="1:8" ht="15" customHeight="1">
      <c r="A42" s="563" t="s">
        <v>498</v>
      </c>
      <c r="B42" s="563"/>
      <c r="C42" s="563"/>
      <c r="D42" s="563"/>
      <c r="E42" s="563"/>
      <c r="F42" s="563"/>
      <c r="G42" s="563"/>
    </row>
    <row r="43" spans="1:8" ht="15" customHeight="1">
      <c r="A43" s="289"/>
      <c r="B43" s="289"/>
      <c r="C43" s="289"/>
      <c r="D43" s="289"/>
      <c r="E43" s="289"/>
      <c r="F43" s="289"/>
      <c r="G43" s="289"/>
    </row>
    <row r="44" spans="1:8" ht="42" hidden="1" customHeight="1">
      <c r="A44" s="573" t="s">
        <v>499</v>
      </c>
      <c r="B44" s="573"/>
      <c r="C44" s="573"/>
      <c r="D44" s="573"/>
      <c r="E44" s="573"/>
      <c r="F44" s="573"/>
      <c r="G44" s="573"/>
    </row>
    <row r="45" spans="1:8" ht="15" hidden="1" customHeight="1">
      <c r="A45" s="290"/>
      <c r="B45" s="290"/>
      <c r="C45" s="290"/>
      <c r="D45" s="290"/>
      <c r="E45" s="290"/>
      <c r="F45" s="290"/>
      <c r="G45" s="290"/>
    </row>
    <row r="46" spans="1:8" ht="20.100000000000001" hidden="1" customHeight="1">
      <c r="A46" s="403" t="s">
        <v>500</v>
      </c>
      <c r="B46" s="403"/>
      <c r="C46" s="403"/>
      <c r="D46" s="403"/>
      <c r="E46" s="403"/>
      <c r="F46" s="403"/>
      <c r="G46" s="403"/>
    </row>
    <row r="47" spans="1:8">
      <c r="A47" s="12"/>
      <c r="B47" s="12"/>
      <c r="C47" s="12"/>
      <c r="D47" s="12"/>
      <c r="E47" s="12"/>
      <c r="F47" s="12"/>
      <c r="G47" s="12"/>
      <c r="H47" s="12"/>
    </row>
    <row r="48" spans="1:8">
      <c r="A48" t="s">
        <v>138</v>
      </c>
      <c r="B48" s="12"/>
      <c r="C48" s="12"/>
      <c r="D48" s="12"/>
      <c r="E48" s="12"/>
      <c r="F48" s="12"/>
      <c r="G48" s="12"/>
      <c r="H48" s="12"/>
    </row>
    <row r="49" spans="1:8">
      <c r="A49" s="12"/>
      <c r="B49" s="12"/>
      <c r="C49" s="12"/>
      <c r="D49" s="12"/>
      <c r="E49" s="12"/>
      <c r="F49" s="12"/>
      <c r="G49" s="12"/>
      <c r="H49" s="12"/>
    </row>
    <row r="50" spans="1:8">
      <c r="A50" s="39" t="s">
        <v>100</v>
      </c>
      <c r="B50" s="25"/>
      <c r="C50" s="25"/>
      <c r="G50" s="21" t="s">
        <v>101</v>
      </c>
    </row>
  </sheetData>
  <sheetProtection password="DF64" sheet="1"/>
  <customSheetViews>
    <customSheetView guid="{5AC8B19D-1EA3-40BA-AF9B-95A30F492B48}" showGridLines="0" fitToPage="1" hiddenRows="1" topLeftCell="A25">
      <selection activeCell="A50" sqref="A50"/>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40">
    <mergeCell ref="A42:G42"/>
    <mergeCell ref="A44:G44"/>
    <mergeCell ref="A46:G46"/>
    <mergeCell ref="A36:G36"/>
    <mergeCell ref="A37:G37"/>
    <mergeCell ref="A38:E38"/>
    <mergeCell ref="A39:G39"/>
    <mergeCell ref="A40:G40"/>
    <mergeCell ref="A41:G41"/>
    <mergeCell ref="A35:G35"/>
    <mergeCell ref="B24:C24"/>
    <mergeCell ref="B26:C26"/>
    <mergeCell ref="D26:F26"/>
    <mergeCell ref="B27:C27"/>
    <mergeCell ref="D27:F27"/>
    <mergeCell ref="B28:C28"/>
    <mergeCell ref="D28:F28"/>
    <mergeCell ref="D29:F29"/>
    <mergeCell ref="A30:G30"/>
    <mergeCell ref="A31:G31"/>
    <mergeCell ref="A32:G32"/>
    <mergeCell ref="A34:G34"/>
    <mergeCell ref="B23:C23"/>
    <mergeCell ref="B8:C8"/>
    <mergeCell ref="D8:F8"/>
    <mergeCell ref="B11:F11"/>
    <mergeCell ref="D12:F14"/>
    <mergeCell ref="B15:C15"/>
    <mergeCell ref="D15:F15"/>
    <mergeCell ref="B16:C16"/>
    <mergeCell ref="D16:F16"/>
    <mergeCell ref="B19:F19"/>
    <mergeCell ref="B21:C21"/>
    <mergeCell ref="B22:C22"/>
    <mergeCell ref="C2:E2"/>
    <mergeCell ref="B5:F5"/>
    <mergeCell ref="B6:C6"/>
    <mergeCell ref="D6:F6"/>
    <mergeCell ref="B7:C7"/>
    <mergeCell ref="D7:F7"/>
  </mergeCells>
  <conditionalFormatting sqref="C13">
    <cfRule type="cellIs" dxfId="0" priority="1" stopIfTrue="1" operator="lessThan">
      <formula>0</formula>
    </cfRule>
  </conditionalFormatting>
  <hyperlinks>
    <hyperlink ref="A46" location="'27'!A1" display="Cliquez ici pour calculer le pay-back"/>
    <hyperlink ref="A50" location="'25'!A1" display="retour"/>
    <hyperlink ref="G50" location="'27'!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r:id="rId1"/>
  <headerFooter alignWithMargins="0">
    <oddHeader>&amp;CFeuille &amp;A / 29</oddHeader>
    <oddFooter>&amp;LEVALUER UN RESTAURANT 
AVEC LE NEGHOSCORE&amp;C&amp;D&amp;R&amp;Z&amp;F
&amp;F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election activeCell="D17" sqref="D17"/>
    </sheetView>
  </sheetViews>
  <sheetFormatPr baseColWidth="10" defaultColWidth="10.7109375" defaultRowHeight="12.75"/>
  <cols>
    <col min="1" max="1" width="36.7109375" customWidth="1"/>
    <col min="2" max="4" width="30.7109375" customWidth="1"/>
    <col min="5" max="5" width="21.7109375" customWidth="1"/>
    <col min="6" max="6" width="12.28515625" customWidth="1"/>
    <col min="257" max="257" width="36.7109375" customWidth="1"/>
    <col min="258" max="260" width="30.7109375" customWidth="1"/>
    <col min="261" max="261" width="21.7109375" customWidth="1"/>
    <col min="262" max="262" width="12.28515625" customWidth="1"/>
    <col min="513" max="513" width="36.7109375" customWidth="1"/>
    <col min="514" max="516" width="30.7109375" customWidth="1"/>
    <col min="517" max="517" width="21.7109375" customWidth="1"/>
    <col min="518" max="518" width="12.28515625" customWidth="1"/>
    <col min="769" max="769" width="36.7109375" customWidth="1"/>
    <col min="770" max="772" width="30.7109375" customWidth="1"/>
    <col min="773" max="773" width="21.7109375" customWidth="1"/>
    <col min="774" max="774" width="12.28515625" customWidth="1"/>
    <col min="1025" max="1025" width="36.7109375" customWidth="1"/>
    <col min="1026" max="1028" width="30.7109375" customWidth="1"/>
    <col min="1029" max="1029" width="21.7109375" customWidth="1"/>
    <col min="1030" max="1030" width="12.28515625" customWidth="1"/>
    <col min="1281" max="1281" width="36.7109375" customWidth="1"/>
    <col min="1282" max="1284" width="30.7109375" customWidth="1"/>
    <col min="1285" max="1285" width="21.7109375" customWidth="1"/>
    <col min="1286" max="1286" width="12.28515625" customWidth="1"/>
    <col min="1537" max="1537" width="36.7109375" customWidth="1"/>
    <col min="1538" max="1540" width="30.7109375" customWidth="1"/>
    <col min="1541" max="1541" width="21.7109375" customWidth="1"/>
    <col min="1542" max="1542" width="12.28515625" customWidth="1"/>
    <col min="1793" max="1793" width="36.7109375" customWidth="1"/>
    <col min="1794" max="1796" width="30.7109375" customWidth="1"/>
    <col min="1797" max="1797" width="21.7109375" customWidth="1"/>
    <col min="1798" max="1798" width="12.28515625" customWidth="1"/>
    <col min="2049" max="2049" width="36.7109375" customWidth="1"/>
    <col min="2050" max="2052" width="30.7109375" customWidth="1"/>
    <col min="2053" max="2053" width="21.7109375" customWidth="1"/>
    <col min="2054" max="2054" width="12.28515625" customWidth="1"/>
    <col min="2305" max="2305" width="36.7109375" customWidth="1"/>
    <col min="2306" max="2308" width="30.7109375" customWidth="1"/>
    <col min="2309" max="2309" width="21.7109375" customWidth="1"/>
    <col min="2310" max="2310" width="12.28515625" customWidth="1"/>
    <col min="2561" max="2561" width="36.7109375" customWidth="1"/>
    <col min="2562" max="2564" width="30.7109375" customWidth="1"/>
    <col min="2565" max="2565" width="21.7109375" customWidth="1"/>
    <col min="2566" max="2566" width="12.28515625" customWidth="1"/>
    <col min="2817" max="2817" width="36.7109375" customWidth="1"/>
    <col min="2818" max="2820" width="30.7109375" customWidth="1"/>
    <col min="2821" max="2821" width="21.7109375" customWidth="1"/>
    <col min="2822" max="2822" width="12.28515625" customWidth="1"/>
    <col min="3073" max="3073" width="36.7109375" customWidth="1"/>
    <col min="3074" max="3076" width="30.7109375" customWidth="1"/>
    <col min="3077" max="3077" width="21.7109375" customWidth="1"/>
    <col min="3078" max="3078" width="12.28515625" customWidth="1"/>
    <col min="3329" max="3329" width="36.7109375" customWidth="1"/>
    <col min="3330" max="3332" width="30.7109375" customWidth="1"/>
    <col min="3333" max="3333" width="21.7109375" customWidth="1"/>
    <col min="3334" max="3334" width="12.28515625" customWidth="1"/>
    <col min="3585" max="3585" width="36.7109375" customWidth="1"/>
    <col min="3586" max="3588" width="30.7109375" customWidth="1"/>
    <col min="3589" max="3589" width="21.7109375" customWidth="1"/>
    <col min="3590" max="3590" width="12.28515625" customWidth="1"/>
    <col min="3841" max="3841" width="36.7109375" customWidth="1"/>
    <col min="3842" max="3844" width="30.7109375" customWidth="1"/>
    <col min="3845" max="3845" width="21.7109375" customWidth="1"/>
    <col min="3846" max="3846" width="12.28515625" customWidth="1"/>
    <col min="4097" max="4097" width="36.7109375" customWidth="1"/>
    <col min="4098" max="4100" width="30.7109375" customWidth="1"/>
    <col min="4101" max="4101" width="21.7109375" customWidth="1"/>
    <col min="4102" max="4102" width="12.28515625" customWidth="1"/>
    <col min="4353" max="4353" width="36.7109375" customWidth="1"/>
    <col min="4354" max="4356" width="30.7109375" customWidth="1"/>
    <col min="4357" max="4357" width="21.7109375" customWidth="1"/>
    <col min="4358" max="4358" width="12.28515625" customWidth="1"/>
    <col min="4609" max="4609" width="36.7109375" customWidth="1"/>
    <col min="4610" max="4612" width="30.7109375" customWidth="1"/>
    <col min="4613" max="4613" width="21.7109375" customWidth="1"/>
    <col min="4614" max="4614" width="12.28515625" customWidth="1"/>
    <col min="4865" max="4865" width="36.7109375" customWidth="1"/>
    <col min="4866" max="4868" width="30.7109375" customWidth="1"/>
    <col min="4869" max="4869" width="21.7109375" customWidth="1"/>
    <col min="4870" max="4870" width="12.28515625" customWidth="1"/>
    <col min="5121" max="5121" width="36.7109375" customWidth="1"/>
    <col min="5122" max="5124" width="30.7109375" customWidth="1"/>
    <col min="5125" max="5125" width="21.7109375" customWidth="1"/>
    <col min="5126" max="5126" width="12.28515625" customWidth="1"/>
    <col min="5377" max="5377" width="36.7109375" customWidth="1"/>
    <col min="5378" max="5380" width="30.7109375" customWidth="1"/>
    <col min="5381" max="5381" width="21.7109375" customWidth="1"/>
    <col min="5382" max="5382" width="12.28515625" customWidth="1"/>
    <col min="5633" max="5633" width="36.7109375" customWidth="1"/>
    <col min="5634" max="5636" width="30.7109375" customWidth="1"/>
    <col min="5637" max="5637" width="21.7109375" customWidth="1"/>
    <col min="5638" max="5638" width="12.28515625" customWidth="1"/>
    <col min="5889" max="5889" width="36.7109375" customWidth="1"/>
    <col min="5890" max="5892" width="30.7109375" customWidth="1"/>
    <col min="5893" max="5893" width="21.7109375" customWidth="1"/>
    <col min="5894" max="5894" width="12.28515625" customWidth="1"/>
    <col min="6145" max="6145" width="36.7109375" customWidth="1"/>
    <col min="6146" max="6148" width="30.7109375" customWidth="1"/>
    <col min="6149" max="6149" width="21.7109375" customWidth="1"/>
    <col min="6150" max="6150" width="12.28515625" customWidth="1"/>
    <col min="6401" max="6401" width="36.7109375" customWidth="1"/>
    <col min="6402" max="6404" width="30.7109375" customWidth="1"/>
    <col min="6405" max="6405" width="21.7109375" customWidth="1"/>
    <col min="6406" max="6406" width="12.28515625" customWidth="1"/>
    <col min="6657" max="6657" width="36.7109375" customWidth="1"/>
    <col min="6658" max="6660" width="30.7109375" customWidth="1"/>
    <col min="6661" max="6661" width="21.7109375" customWidth="1"/>
    <col min="6662" max="6662" width="12.28515625" customWidth="1"/>
    <col min="6913" max="6913" width="36.7109375" customWidth="1"/>
    <col min="6914" max="6916" width="30.7109375" customWidth="1"/>
    <col min="6917" max="6917" width="21.7109375" customWidth="1"/>
    <col min="6918" max="6918" width="12.28515625" customWidth="1"/>
    <col min="7169" max="7169" width="36.7109375" customWidth="1"/>
    <col min="7170" max="7172" width="30.7109375" customWidth="1"/>
    <col min="7173" max="7173" width="21.7109375" customWidth="1"/>
    <col min="7174" max="7174" width="12.28515625" customWidth="1"/>
    <col min="7425" max="7425" width="36.7109375" customWidth="1"/>
    <col min="7426" max="7428" width="30.7109375" customWidth="1"/>
    <col min="7429" max="7429" width="21.7109375" customWidth="1"/>
    <col min="7430" max="7430" width="12.28515625" customWidth="1"/>
    <col min="7681" max="7681" width="36.7109375" customWidth="1"/>
    <col min="7682" max="7684" width="30.7109375" customWidth="1"/>
    <col min="7685" max="7685" width="21.7109375" customWidth="1"/>
    <col min="7686" max="7686" width="12.28515625" customWidth="1"/>
    <col min="7937" max="7937" width="36.7109375" customWidth="1"/>
    <col min="7938" max="7940" width="30.7109375" customWidth="1"/>
    <col min="7941" max="7941" width="21.7109375" customWidth="1"/>
    <col min="7942" max="7942" width="12.28515625" customWidth="1"/>
    <col min="8193" max="8193" width="36.7109375" customWidth="1"/>
    <col min="8194" max="8196" width="30.7109375" customWidth="1"/>
    <col min="8197" max="8197" width="21.7109375" customWidth="1"/>
    <col min="8198" max="8198" width="12.28515625" customWidth="1"/>
    <col min="8449" max="8449" width="36.7109375" customWidth="1"/>
    <col min="8450" max="8452" width="30.7109375" customWidth="1"/>
    <col min="8453" max="8453" width="21.7109375" customWidth="1"/>
    <col min="8454" max="8454" width="12.28515625" customWidth="1"/>
    <col min="8705" max="8705" width="36.7109375" customWidth="1"/>
    <col min="8706" max="8708" width="30.7109375" customWidth="1"/>
    <col min="8709" max="8709" width="21.7109375" customWidth="1"/>
    <col min="8710" max="8710" width="12.28515625" customWidth="1"/>
    <col min="8961" max="8961" width="36.7109375" customWidth="1"/>
    <col min="8962" max="8964" width="30.7109375" customWidth="1"/>
    <col min="8965" max="8965" width="21.7109375" customWidth="1"/>
    <col min="8966" max="8966" width="12.28515625" customWidth="1"/>
    <col min="9217" max="9217" width="36.7109375" customWidth="1"/>
    <col min="9218" max="9220" width="30.7109375" customWidth="1"/>
    <col min="9221" max="9221" width="21.7109375" customWidth="1"/>
    <col min="9222" max="9222" width="12.28515625" customWidth="1"/>
    <col min="9473" max="9473" width="36.7109375" customWidth="1"/>
    <col min="9474" max="9476" width="30.7109375" customWidth="1"/>
    <col min="9477" max="9477" width="21.7109375" customWidth="1"/>
    <col min="9478" max="9478" width="12.28515625" customWidth="1"/>
    <col min="9729" max="9729" width="36.7109375" customWidth="1"/>
    <col min="9730" max="9732" width="30.7109375" customWidth="1"/>
    <col min="9733" max="9733" width="21.7109375" customWidth="1"/>
    <col min="9734" max="9734" width="12.28515625" customWidth="1"/>
    <col min="9985" max="9985" width="36.7109375" customWidth="1"/>
    <col min="9986" max="9988" width="30.7109375" customWidth="1"/>
    <col min="9989" max="9989" width="21.7109375" customWidth="1"/>
    <col min="9990" max="9990" width="12.28515625" customWidth="1"/>
    <col min="10241" max="10241" width="36.7109375" customWidth="1"/>
    <col min="10242" max="10244" width="30.7109375" customWidth="1"/>
    <col min="10245" max="10245" width="21.7109375" customWidth="1"/>
    <col min="10246" max="10246" width="12.28515625" customWidth="1"/>
    <col min="10497" max="10497" width="36.7109375" customWidth="1"/>
    <col min="10498" max="10500" width="30.7109375" customWidth="1"/>
    <col min="10501" max="10501" width="21.7109375" customWidth="1"/>
    <col min="10502" max="10502" width="12.28515625" customWidth="1"/>
    <col min="10753" max="10753" width="36.7109375" customWidth="1"/>
    <col min="10754" max="10756" width="30.7109375" customWidth="1"/>
    <col min="10757" max="10757" width="21.7109375" customWidth="1"/>
    <col min="10758" max="10758" width="12.28515625" customWidth="1"/>
    <col min="11009" max="11009" width="36.7109375" customWidth="1"/>
    <col min="11010" max="11012" width="30.7109375" customWidth="1"/>
    <col min="11013" max="11013" width="21.7109375" customWidth="1"/>
    <col min="11014" max="11014" width="12.28515625" customWidth="1"/>
    <col min="11265" max="11265" width="36.7109375" customWidth="1"/>
    <col min="11266" max="11268" width="30.7109375" customWidth="1"/>
    <col min="11269" max="11269" width="21.7109375" customWidth="1"/>
    <col min="11270" max="11270" width="12.28515625" customWidth="1"/>
    <col min="11521" max="11521" width="36.7109375" customWidth="1"/>
    <col min="11522" max="11524" width="30.7109375" customWidth="1"/>
    <col min="11525" max="11525" width="21.7109375" customWidth="1"/>
    <col min="11526" max="11526" width="12.28515625" customWidth="1"/>
    <col min="11777" max="11777" width="36.7109375" customWidth="1"/>
    <col min="11778" max="11780" width="30.7109375" customWidth="1"/>
    <col min="11781" max="11781" width="21.7109375" customWidth="1"/>
    <col min="11782" max="11782" width="12.28515625" customWidth="1"/>
    <col min="12033" max="12033" width="36.7109375" customWidth="1"/>
    <col min="12034" max="12036" width="30.7109375" customWidth="1"/>
    <col min="12037" max="12037" width="21.7109375" customWidth="1"/>
    <col min="12038" max="12038" width="12.28515625" customWidth="1"/>
    <col min="12289" max="12289" width="36.7109375" customWidth="1"/>
    <col min="12290" max="12292" width="30.7109375" customWidth="1"/>
    <col min="12293" max="12293" width="21.7109375" customWidth="1"/>
    <col min="12294" max="12294" width="12.28515625" customWidth="1"/>
    <col min="12545" max="12545" width="36.7109375" customWidth="1"/>
    <col min="12546" max="12548" width="30.7109375" customWidth="1"/>
    <col min="12549" max="12549" width="21.7109375" customWidth="1"/>
    <col min="12550" max="12550" width="12.28515625" customWidth="1"/>
    <col min="12801" max="12801" width="36.7109375" customWidth="1"/>
    <col min="12802" max="12804" width="30.7109375" customWidth="1"/>
    <col min="12805" max="12805" width="21.7109375" customWidth="1"/>
    <col min="12806" max="12806" width="12.28515625" customWidth="1"/>
    <col min="13057" max="13057" width="36.7109375" customWidth="1"/>
    <col min="13058" max="13060" width="30.7109375" customWidth="1"/>
    <col min="13061" max="13061" width="21.7109375" customWidth="1"/>
    <col min="13062" max="13062" width="12.28515625" customWidth="1"/>
    <col min="13313" max="13313" width="36.7109375" customWidth="1"/>
    <col min="13314" max="13316" width="30.7109375" customWidth="1"/>
    <col min="13317" max="13317" width="21.7109375" customWidth="1"/>
    <col min="13318" max="13318" width="12.28515625" customWidth="1"/>
    <col min="13569" max="13569" width="36.7109375" customWidth="1"/>
    <col min="13570" max="13572" width="30.7109375" customWidth="1"/>
    <col min="13573" max="13573" width="21.7109375" customWidth="1"/>
    <col min="13574" max="13574" width="12.28515625" customWidth="1"/>
    <col min="13825" max="13825" width="36.7109375" customWidth="1"/>
    <col min="13826" max="13828" width="30.7109375" customWidth="1"/>
    <col min="13829" max="13829" width="21.7109375" customWidth="1"/>
    <col min="13830" max="13830" width="12.28515625" customWidth="1"/>
    <col min="14081" max="14081" width="36.7109375" customWidth="1"/>
    <col min="14082" max="14084" width="30.7109375" customWidth="1"/>
    <col min="14085" max="14085" width="21.7109375" customWidth="1"/>
    <col min="14086" max="14086" width="12.28515625" customWidth="1"/>
    <col min="14337" max="14337" width="36.7109375" customWidth="1"/>
    <col min="14338" max="14340" width="30.7109375" customWidth="1"/>
    <col min="14341" max="14341" width="21.7109375" customWidth="1"/>
    <col min="14342" max="14342" width="12.28515625" customWidth="1"/>
    <col min="14593" max="14593" width="36.7109375" customWidth="1"/>
    <col min="14594" max="14596" width="30.7109375" customWidth="1"/>
    <col min="14597" max="14597" width="21.7109375" customWidth="1"/>
    <col min="14598" max="14598" width="12.28515625" customWidth="1"/>
    <col min="14849" max="14849" width="36.7109375" customWidth="1"/>
    <col min="14850" max="14852" width="30.7109375" customWidth="1"/>
    <col min="14853" max="14853" width="21.7109375" customWidth="1"/>
    <col min="14854" max="14854" width="12.28515625" customWidth="1"/>
    <col min="15105" max="15105" width="36.7109375" customWidth="1"/>
    <col min="15106" max="15108" width="30.7109375" customWidth="1"/>
    <col min="15109" max="15109" width="21.7109375" customWidth="1"/>
    <col min="15110" max="15110" width="12.28515625" customWidth="1"/>
    <col min="15361" max="15361" width="36.7109375" customWidth="1"/>
    <col min="15362" max="15364" width="30.7109375" customWidth="1"/>
    <col min="15365" max="15365" width="21.7109375" customWidth="1"/>
    <col min="15366" max="15366" width="12.28515625" customWidth="1"/>
    <col min="15617" max="15617" width="36.7109375" customWidth="1"/>
    <col min="15618" max="15620" width="30.7109375" customWidth="1"/>
    <col min="15621" max="15621" width="21.7109375" customWidth="1"/>
    <col min="15622" max="15622" width="12.28515625" customWidth="1"/>
    <col min="15873" max="15873" width="36.7109375" customWidth="1"/>
    <col min="15874" max="15876" width="30.7109375" customWidth="1"/>
    <col min="15877" max="15877" width="21.7109375" customWidth="1"/>
    <col min="15878" max="15878" width="12.28515625" customWidth="1"/>
    <col min="16129" max="16129" width="36.7109375" customWidth="1"/>
    <col min="16130" max="16132" width="30.7109375" customWidth="1"/>
    <col min="16133" max="16133" width="21.7109375" customWidth="1"/>
    <col min="16134" max="16134" width="12.28515625" customWidth="1"/>
  </cols>
  <sheetData>
    <row r="1" spans="1:8" ht="49.5" customHeight="1" thickBot="1">
      <c r="A1" s="580" t="s">
        <v>528</v>
      </c>
      <c r="B1" s="581"/>
      <c r="C1" s="581"/>
      <c r="D1" s="582"/>
    </row>
    <row r="2" spans="1:8" s="54" customFormat="1" ht="9.75" customHeight="1" thickBot="1">
      <c r="A2" s="379"/>
      <c r="B2" s="379"/>
      <c r="C2" s="379"/>
      <c r="D2" s="379"/>
    </row>
    <row r="3" spans="1:8" ht="26.25" customHeight="1" thickBot="1">
      <c r="A3" s="577" t="s">
        <v>523</v>
      </c>
      <c r="B3" s="578"/>
      <c r="C3" s="578"/>
      <c r="D3" s="579"/>
    </row>
    <row r="4" spans="1:8" s="29" customFormat="1" ht="11.25" customHeight="1" thickBot="1">
      <c r="A4" s="374"/>
      <c r="B4" s="374"/>
      <c r="C4" s="374"/>
      <c r="D4" s="374"/>
    </row>
    <row r="5" spans="1:8" ht="36.75" customHeight="1">
      <c r="A5" s="583" t="s">
        <v>544</v>
      </c>
      <c r="B5" s="584"/>
      <c r="C5" s="585"/>
      <c r="D5" s="380">
        <v>195000</v>
      </c>
    </row>
    <row r="6" spans="1:8" ht="36.75" customHeight="1">
      <c r="A6" s="586" t="s">
        <v>529</v>
      </c>
      <c r="B6" s="473"/>
      <c r="C6" s="473"/>
      <c r="D6" s="381">
        <v>55000</v>
      </c>
    </row>
    <row r="7" spans="1:8" ht="36.75" customHeight="1">
      <c r="A7" s="587" t="s">
        <v>538</v>
      </c>
      <c r="B7" s="588"/>
      <c r="C7" s="588"/>
      <c r="D7" s="392">
        <f>D5-D6</f>
        <v>140000</v>
      </c>
    </row>
    <row r="8" spans="1:8" ht="36.75" customHeight="1">
      <c r="A8" s="587" t="s">
        <v>539</v>
      </c>
      <c r="B8" s="588"/>
      <c r="C8" s="588"/>
      <c r="D8" s="395">
        <v>2.5000000000000001E-2</v>
      </c>
      <c r="H8" s="311"/>
    </row>
    <row r="9" spans="1:8" ht="36.75" customHeight="1">
      <c r="A9" s="587" t="s">
        <v>540</v>
      </c>
      <c r="B9" s="588"/>
      <c r="C9" s="588"/>
      <c r="D9" s="382">
        <v>84</v>
      </c>
    </row>
    <row r="10" spans="1:8" ht="36.75" customHeight="1" thickBot="1">
      <c r="A10" s="574" t="s">
        <v>530</v>
      </c>
      <c r="B10" s="575"/>
      <c r="C10" s="575"/>
      <c r="D10" s="383">
        <f>-PMT(D8/12,D9,D7)</f>
        <v>1818.4823938865773</v>
      </c>
    </row>
    <row r="11" spans="1:8" ht="26.25" customHeight="1">
      <c r="A11" s="138"/>
      <c r="B11" s="138"/>
      <c r="C11" s="138"/>
      <c r="D11" s="375"/>
    </row>
    <row r="12" spans="1:8" ht="26.25" customHeight="1">
      <c r="A12" s="384" t="s">
        <v>541</v>
      </c>
      <c r="B12" s="385"/>
      <c r="C12" s="385"/>
      <c r="D12" s="386"/>
    </row>
    <row r="13" spans="1:8" ht="26.25" customHeight="1">
      <c r="A13" s="576" t="s">
        <v>542</v>
      </c>
      <c r="B13" s="576"/>
      <c r="C13" s="576"/>
      <c r="D13" s="576"/>
    </row>
    <row r="14" spans="1:8" ht="26.25" customHeight="1">
      <c r="A14" s="387" t="s">
        <v>543</v>
      </c>
      <c r="B14" s="388"/>
      <c r="C14" s="388"/>
      <c r="D14" s="388"/>
    </row>
    <row r="15" spans="1:8" ht="26.25" customHeight="1">
      <c r="A15" s="71"/>
      <c r="B15" s="71"/>
      <c r="C15" s="71"/>
      <c r="D15" s="71"/>
      <c r="F15" s="90"/>
    </row>
    <row r="16" spans="1:8" ht="26.25" customHeight="1">
      <c r="A16" s="403" t="s">
        <v>99</v>
      </c>
      <c r="B16" s="403"/>
      <c r="C16" s="403"/>
      <c r="D16" s="403"/>
    </row>
    <row r="17" spans="1:4" ht="26.25" customHeight="1">
      <c r="A17" s="39" t="s">
        <v>100</v>
      </c>
      <c r="B17" s="25"/>
      <c r="C17" s="25"/>
      <c r="D17" s="371" t="s">
        <v>101</v>
      </c>
    </row>
  </sheetData>
  <sheetProtection password="DF64" sheet="1" objects="1" scenarios="1"/>
  <mergeCells count="10">
    <mergeCell ref="A10:C10"/>
    <mergeCell ref="A13:D13"/>
    <mergeCell ref="A16:D16"/>
    <mergeCell ref="A3:D3"/>
    <mergeCell ref="A1:D1"/>
    <mergeCell ref="A5:C5"/>
    <mergeCell ref="A6:C6"/>
    <mergeCell ref="A7:C7"/>
    <mergeCell ref="A8:C8"/>
    <mergeCell ref="A9:C9"/>
  </mergeCells>
  <hyperlinks>
    <hyperlink ref="A16" location="'28'!A1" display="Cliquez ici pour continuer"/>
    <hyperlink ref="A17" location="'26 - RESULTAT'!A1" display="retour"/>
    <hyperlink ref="D17" location="'28'!A1" display="suivant"/>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election activeCell="A9" sqref="A9:C9"/>
    </sheetView>
  </sheetViews>
  <sheetFormatPr baseColWidth="10" defaultColWidth="10.7109375" defaultRowHeight="12.75"/>
  <cols>
    <col min="1" max="1" width="45.7109375" customWidth="1"/>
    <col min="2" max="4" width="25.7109375" customWidth="1"/>
    <col min="5" max="5" width="2.7109375" customWidth="1"/>
    <col min="6" max="6" width="12.28515625" customWidth="1"/>
    <col min="257" max="257" width="45.7109375" customWidth="1"/>
    <col min="258" max="260" width="25.7109375" customWidth="1"/>
    <col min="261" max="261" width="2.7109375" customWidth="1"/>
    <col min="262" max="262" width="12.28515625" customWidth="1"/>
    <col min="513" max="513" width="45.7109375" customWidth="1"/>
    <col min="514" max="516" width="25.7109375" customWidth="1"/>
    <col min="517" max="517" width="2.7109375" customWidth="1"/>
    <col min="518" max="518" width="12.28515625" customWidth="1"/>
    <col min="769" max="769" width="45.7109375" customWidth="1"/>
    <col min="770" max="772" width="25.7109375" customWidth="1"/>
    <col min="773" max="773" width="2.7109375" customWidth="1"/>
    <col min="774" max="774" width="12.28515625" customWidth="1"/>
    <col min="1025" max="1025" width="45.7109375" customWidth="1"/>
    <col min="1026" max="1028" width="25.7109375" customWidth="1"/>
    <col min="1029" max="1029" width="2.7109375" customWidth="1"/>
    <col min="1030" max="1030" width="12.28515625" customWidth="1"/>
    <col min="1281" max="1281" width="45.7109375" customWidth="1"/>
    <col min="1282" max="1284" width="25.7109375" customWidth="1"/>
    <col min="1285" max="1285" width="2.7109375" customWidth="1"/>
    <col min="1286" max="1286" width="12.28515625" customWidth="1"/>
    <col min="1537" max="1537" width="45.7109375" customWidth="1"/>
    <col min="1538" max="1540" width="25.7109375" customWidth="1"/>
    <col min="1541" max="1541" width="2.7109375" customWidth="1"/>
    <col min="1542" max="1542" width="12.28515625" customWidth="1"/>
    <col min="1793" max="1793" width="45.7109375" customWidth="1"/>
    <col min="1794" max="1796" width="25.7109375" customWidth="1"/>
    <col min="1797" max="1797" width="2.7109375" customWidth="1"/>
    <col min="1798" max="1798" width="12.28515625" customWidth="1"/>
    <col min="2049" max="2049" width="45.7109375" customWidth="1"/>
    <col min="2050" max="2052" width="25.7109375" customWidth="1"/>
    <col min="2053" max="2053" width="2.7109375" customWidth="1"/>
    <col min="2054" max="2054" width="12.28515625" customWidth="1"/>
    <col min="2305" max="2305" width="45.7109375" customWidth="1"/>
    <col min="2306" max="2308" width="25.7109375" customWidth="1"/>
    <col min="2309" max="2309" width="2.7109375" customWidth="1"/>
    <col min="2310" max="2310" width="12.28515625" customWidth="1"/>
    <col min="2561" max="2561" width="45.7109375" customWidth="1"/>
    <col min="2562" max="2564" width="25.7109375" customWidth="1"/>
    <col min="2565" max="2565" width="2.7109375" customWidth="1"/>
    <col min="2566" max="2566" width="12.28515625" customWidth="1"/>
    <col min="2817" max="2817" width="45.7109375" customWidth="1"/>
    <col min="2818" max="2820" width="25.7109375" customWidth="1"/>
    <col min="2821" max="2821" width="2.7109375" customWidth="1"/>
    <col min="2822" max="2822" width="12.28515625" customWidth="1"/>
    <col min="3073" max="3073" width="45.7109375" customWidth="1"/>
    <col min="3074" max="3076" width="25.7109375" customWidth="1"/>
    <col min="3077" max="3077" width="2.7109375" customWidth="1"/>
    <col min="3078" max="3078" width="12.28515625" customWidth="1"/>
    <col min="3329" max="3329" width="45.7109375" customWidth="1"/>
    <col min="3330" max="3332" width="25.7109375" customWidth="1"/>
    <col min="3333" max="3333" width="2.7109375" customWidth="1"/>
    <col min="3334" max="3334" width="12.28515625" customWidth="1"/>
    <col min="3585" max="3585" width="45.7109375" customWidth="1"/>
    <col min="3586" max="3588" width="25.7109375" customWidth="1"/>
    <col min="3589" max="3589" width="2.7109375" customWidth="1"/>
    <col min="3590" max="3590" width="12.28515625" customWidth="1"/>
    <col min="3841" max="3841" width="45.7109375" customWidth="1"/>
    <col min="3842" max="3844" width="25.7109375" customWidth="1"/>
    <col min="3845" max="3845" width="2.7109375" customWidth="1"/>
    <col min="3846" max="3846" width="12.28515625" customWidth="1"/>
    <col min="4097" max="4097" width="45.7109375" customWidth="1"/>
    <col min="4098" max="4100" width="25.7109375" customWidth="1"/>
    <col min="4101" max="4101" width="2.7109375" customWidth="1"/>
    <col min="4102" max="4102" width="12.28515625" customWidth="1"/>
    <col min="4353" max="4353" width="45.7109375" customWidth="1"/>
    <col min="4354" max="4356" width="25.7109375" customWidth="1"/>
    <col min="4357" max="4357" width="2.7109375" customWidth="1"/>
    <col min="4358" max="4358" width="12.28515625" customWidth="1"/>
    <col min="4609" max="4609" width="45.7109375" customWidth="1"/>
    <col min="4610" max="4612" width="25.7109375" customWidth="1"/>
    <col min="4613" max="4613" width="2.7109375" customWidth="1"/>
    <col min="4614" max="4614" width="12.28515625" customWidth="1"/>
    <col min="4865" max="4865" width="45.7109375" customWidth="1"/>
    <col min="4866" max="4868" width="25.7109375" customWidth="1"/>
    <col min="4869" max="4869" width="2.7109375" customWidth="1"/>
    <col min="4870" max="4870" width="12.28515625" customWidth="1"/>
    <col min="5121" max="5121" width="45.7109375" customWidth="1"/>
    <col min="5122" max="5124" width="25.7109375" customWidth="1"/>
    <col min="5125" max="5125" width="2.7109375" customWidth="1"/>
    <col min="5126" max="5126" width="12.28515625" customWidth="1"/>
    <col min="5377" max="5377" width="45.7109375" customWidth="1"/>
    <col min="5378" max="5380" width="25.7109375" customWidth="1"/>
    <col min="5381" max="5381" width="2.7109375" customWidth="1"/>
    <col min="5382" max="5382" width="12.28515625" customWidth="1"/>
    <col min="5633" max="5633" width="45.7109375" customWidth="1"/>
    <col min="5634" max="5636" width="25.7109375" customWidth="1"/>
    <col min="5637" max="5637" width="2.7109375" customWidth="1"/>
    <col min="5638" max="5638" width="12.28515625" customWidth="1"/>
    <col min="5889" max="5889" width="45.7109375" customWidth="1"/>
    <col min="5890" max="5892" width="25.7109375" customWidth="1"/>
    <col min="5893" max="5893" width="2.7109375" customWidth="1"/>
    <col min="5894" max="5894" width="12.28515625" customWidth="1"/>
    <col min="6145" max="6145" width="45.7109375" customWidth="1"/>
    <col min="6146" max="6148" width="25.7109375" customWidth="1"/>
    <col min="6149" max="6149" width="2.7109375" customWidth="1"/>
    <col min="6150" max="6150" width="12.28515625" customWidth="1"/>
    <col min="6401" max="6401" width="45.7109375" customWidth="1"/>
    <col min="6402" max="6404" width="25.7109375" customWidth="1"/>
    <col min="6405" max="6405" width="2.7109375" customWidth="1"/>
    <col min="6406" max="6406" width="12.28515625" customWidth="1"/>
    <col min="6657" max="6657" width="45.7109375" customWidth="1"/>
    <col min="6658" max="6660" width="25.7109375" customWidth="1"/>
    <col min="6661" max="6661" width="2.7109375" customWidth="1"/>
    <col min="6662" max="6662" width="12.28515625" customWidth="1"/>
    <col min="6913" max="6913" width="45.7109375" customWidth="1"/>
    <col min="6914" max="6916" width="25.7109375" customWidth="1"/>
    <col min="6917" max="6917" width="2.7109375" customWidth="1"/>
    <col min="6918" max="6918" width="12.28515625" customWidth="1"/>
    <col min="7169" max="7169" width="45.7109375" customWidth="1"/>
    <col min="7170" max="7172" width="25.7109375" customWidth="1"/>
    <col min="7173" max="7173" width="2.7109375" customWidth="1"/>
    <col min="7174" max="7174" width="12.28515625" customWidth="1"/>
    <col min="7425" max="7425" width="45.7109375" customWidth="1"/>
    <col min="7426" max="7428" width="25.7109375" customWidth="1"/>
    <col min="7429" max="7429" width="2.7109375" customWidth="1"/>
    <col min="7430" max="7430" width="12.28515625" customWidth="1"/>
    <col min="7681" max="7681" width="45.7109375" customWidth="1"/>
    <col min="7682" max="7684" width="25.7109375" customWidth="1"/>
    <col min="7685" max="7685" width="2.7109375" customWidth="1"/>
    <col min="7686" max="7686" width="12.28515625" customWidth="1"/>
    <col min="7937" max="7937" width="45.7109375" customWidth="1"/>
    <col min="7938" max="7940" width="25.7109375" customWidth="1"/>
    <col min="7941" max="7941" width="2.7109375" customWidth="1"/>
    <col min="7942" max="7942" width="12.28515625" customWidth="1"/>
    <col min="8193" max="8193" width="45.7109375" customWidth="1"/>
    <col min="8194" max="8196" width="25.7109375" customWidth="1"/>
    <col min="8197" max="8197" width="2.7109375" customWidth="1"/>
    <col min="8198" max="8198" width="12.28515625" customWidth="1"/>
    <col min="8449" max="8449" width="45.7109375" customWidth="1"/>
    <col min="8450" max="8452" width="25.7109375" customWidth="1"/>
    <col min="8453" max="8453" width="2.7109375" customWidth="1"/>
    <col min="8454" max="8454" width="12.28515625" customWidth="1"/>
    <col min="8705" max="8705" width="45.7109375" customWidth="1"/>
    <col min="8706" max="8708" width="25.7109375" customWidth="1"/>
    <col min="8709" max="8709" width="2.7109375" customWidth="1"/>
    <col min="8710" max="8710" width="12.28515625" customWidth="1"/>
    <col min="8961" max="8961" width="45.7109375" customWidth="1"/>
    <col min="8962" max="8964" width="25.7109375" customWidth="1"/>
    <col min="8965" max="8965" width="2.7109375" customWidth="1"/>
    <col min="8966" max="8966" width="12.28515625" customWidth="1"/>
    <col min="9217" max="9217" width="45.7109375" customWidth="1"/>
    <col min="9218" max="9220" width="25.7109375" customWidth="1"/>
    <col min="9221" max="9221" width="2.7109375" customWidth="1"/>
    <col min="9222" max="9222" width="12.28515625" customWidth="1"/>
    <col min="9473" max="9473" width="45.7109375" customWidth="1"/>
    <col min="9474" max="9476" width="25.7109375" customWidth="1"/>
    <col min="9477" max="9477" width="2.7109375" customWidth="1"/>
    <col min="9478" max="9478" width="12.28515625" customWidth="1"/>
    <col min="9729" max="9729" width="45.7109375" customWidth="1"/>
    <col min="9730" max="9732" width="25.7109375" customWidth="1"/>
    <col min="9733" max="9733" width="2.7109375" customWidth="1"/>
    <col min="9734" max="9734" width="12.28515625" customWidth="1"/>
    <col min="9985" max="9985" width="45.7109375" customWidth="1"/>
    <col min="9986" max="9988" width="25.7109375" customWidth="1"/>
    <col min="9989" max="9989" width="2.7109375" customWidth="1"/>
    <col min="9990" max="9990" width="12.28515625" customWidth="1"/>
    <col min="10241" max="10241" width="45.7109375" customWidth="1"/>
    <col min="10242" max="10244" width="25.7109375" customWidth="1"/>
    <col min="10245" max="10245" width="2.7109375" customWidth="1"/>
    <col min="10246" max="10246" width="12.28515625" customWidth="1"/>
    <col min="10497" max="10497" width="45.7109375" customWidth="1"/>
    <col min="10498" max="10500" width="25.7109375" customWidth="1"/>
    <col min="10501" max="10501" width="2.7109375" customWidth="1"/>
    <col min="10502" max="10502" width="12.28515625" customWidth="1"/>
    <col min="10753" max="10753" width="45.7109375" customWidth="1"/>
    <col min="10754" max="10756" width="25.7109375" customWidth="1"/>
    <col min="10757" max="10757" width="2.7109375" customWidth="1"/>
    <col min="10758" max="10758" width="12.28515625" customWidth="1"/>
    <col min="11009" max="11009" width="45.7109375" customWidth="1"/>
    <col min="11010" max="11012" width="25.7109375" customWidth="1"/>
    <col min="11013" max="11013" width="2.7109375" customWidth="1"/>
    <col min="11014" max="11014" width="12.28515625" customWidth="1"/>
    <col min="11265" max="11265" width="45.7109375" customWidth="1"/>
    <col min="11266" max="11268" width="25.7109375" customWidth="1"/>
    <col min="11269" max="11269" width="2.7109375" customWidth="1"/>
    <col min="11270" max="11270" width="12.28515625" customWidth="1"/>
    <col min="11521" max="11521" width="45.7109375" customWidth="1"/>
    <col min="11522" max="11524" width="25.7109375" customWidth="1"/>
    <col min="11525" max="11525" width="2.7109375" customWidth="1"/>
    <col min="11526" max="11526" width="12.28515625" customWidth="1"/>
    <col min="11777" max="11777" width="45.7109375" customWidth="1"/>
    <col min="11778" max="11780" width="25.7109375" customWidth="1"/>
    <col min="11781" max="11781" width="2.7109375" customWidth="1"/>
    <col min="11782" max="11782" width="12.28515625" customWidth="1"/>
    <col min="12033" max="12033" width="45.7109375" customWidth="1"/>
    <col min="12034" max="12036" width="25.7109375" customWidth="1"/>
    <col min="12037" max="12037" width="2.7109375" customWidth="1"/>
    <col min="12038" max="12038" width="12.28515625" customWidth="1"/>
    <col min="12289" max="12289" width="45.7109375" customWidth="1"/>
    <col min="12290" max="12292" width="25.7109375" customWidth="1"/>
    <col min="12293" max="12293" width="2.7109375" customWidth="1"/>
    <col min="12294" max="12294" width="12.28515625" customWidth="1"/>
    <col min="12545" max="12545" width="45.7109375" customWidth="1"/>
    <col min="12546" max="12548" width="25.7109375" customWidth="1"/>
    <col min="12549" max="12549" width="2.7109375" customWidth="1"/>
    <col min="12550" max="12550" width="12.28515625" customWidth="1"/>
    <col min="12801" max="12801" width="45.7109375" customWidth="1"/>
    <col min="12802" max="12804" width="25.7109375" customWidth="1"/>
    <col min="12805" max="12805" width="2.7109375" customWidth="1"/>
    <col min="12806" max="12806" width="12.28515625" customWidth="1"/>
    <col min="13057" max="13057" width="45.7109375" customWidth="1"/>
    <col min="13058" max="13060" width="25.7109375" customWidth="1"/>
    <col min="13061" max="13061" width="2.7109375" customWidth="1"/>
    <col min="13062" max="13062" width="12.28515625" customWidth="1"/>
    <col min="13313" max="13313" width="45.7109375" customWidth="1"/>
    <col min="13314" max="13316" width="25.7109375" customWidth="1"/>
    <col min="13317" max="13317" width="2.7109375" customWidth="1"/>
    <col min="13318" max="13318" width="12.28515625" customWidth="1"/>
    <col min="13569" max="13569" width="45.7109375" customWidth="1"/>
    <col min="13570" max="13572" width="25.7109375" customWidth="1"/>
    <col min="13573" max="13573" width="2.7109375" customWidth="1"/>
    <col min="13574" max="13574" width="12.28515625" customWidth="1"/>
    <col min="13825" max="13825" width="45.7109375" customWidth="1"/>
    <col min="13826" max="13828" width="25.7109375" customWidth="1"/>
    <col min="13829" max="13829" width="2.7109375" customWidth="1"/>
    <col min="13830" max="13830" width="12.28515625" customWidth="1"/>
    <col min="14081" max="14081" width="45.7109375" customWidth="1"/>
    <col min="14082" max="14084" width="25.7109375" customWidth="1"/>
    <col min="14085" max="14085" width="2.7109375" customWidth="1"/>
    <col min="14086" max="14086" width="12.28515625" customWidth="1"/>
    <col min="14337" max="14337" width="45.7109375" customWidth="1"/>
    <col min="14338" max="14340" width="25.7109375" customWidth="1"/>
    <col min="14341" max="14341" width="2.7109375" customWidth="1"/>
    <col min="14342" max="14342" width="12.28515625" customWidth="1"/>
    <col min="14593" max="14593" width="45.7109375" customWidth="1"/>
    <col min="14594" max="14596" width="25.7109375" customWidth="1"/>
    <col min="14597" max="14597" width="2.7109375" customWidth="1"/>
    <col min="14598" max="14598" width="12.28515625" customWidth="1"/>
    <col min="14849" max="14849" width="45.7109375" customWidth="1"/>
    <col min="14850" max="14852" width="25.7109375" customWidth="1"/>
    <col min="14853" max="14853" width="2.7109375" customWidth="1"/>
    <col min="14854" max="14854" width="12.28515625" customWidth="1"/>
    <col min="15105" max="15105" width="45.7109375" customWidth="1"/>
    <col min="15106" max="15108" width="25.7109375" customWidth="1"/>
    <col min="15109" max="15109" width="2.7109375" customWidth="1"/>
    <col min="15110" max="15110" width="12.28515625" customWidth="1"/>
    <col min="15361" max="15361" width="45.7109375" customWidth="1"/>
    <col min="15362" max="15364" width="25.7109375" customWidth="1"/>
    <col min="15365" max="15365" width="2.7109375" customWidth="1"/>
    <col min="15366" max="15366" width="12.28515625" customWidth="1"/>
    <col min="15617" max="15617" width="45.7109375" customWidth="1"/>
    <col min="15618" max="15620" width="25.7109375" customWidth="1"/>
    <col min="15621" max="15621" width="2.7109375" customWidth="1"/>
    <col min="15622" max="15622" width="12.28515625" customWidth="1"/>
    <col min="15873" max="15873" width="45.7109375" customWidth="1"/>
    <col min="15874" max="15876" width="25.7109375" customWidth="1"/>
    <col min="15877" max="15877" width="2.7109375" customWidth="1"/>
    <col min="15878" max="15878" width="12.28515625" customWidth="1"/>
    <col min="16129" max="16129" width="45.7109375" customWidth="1"/>
    <col min="16130" max="16132" width="25.7109375" customWidth="1"/>
    <col min="16133" max="16133" width="2.7109375" customWidth="1"/>
    <col min="16134" max="16134" width="12.28515625" customWidth="1"/>
  </cols>
  <sheetData>
    <row r="1" spans="1:4" ht="44.25" customHeight="1" thickBot="1">
      <c r="A1" s="593" t="s">
        <v>522</v>
      </c>
      <c r="B1" s="594"/>
      <c r="C1" s="594"/>
      <c r="D1" s="595"/>
    </row>
    <row r="2" spans="1:4" ht="9" customHeight="1" thickBot="1">
      <c r="A2" s="503"/>
      <c r="B2" s="503"/>
      <c r="C2" s="503"/>
      <c r="D2" s="503"/>
    </row>
    <row r="3" spans="1:4" ht="26.25" customHeight="1" thickBot="1">
      <c r="A3" s="590" t="s">
        <v>523</v>
      </c>
      <c r="B3" s="591"/>
      <c r="C3" s="591"/>
      <c r="D3" s="592"/>
    </row>
    <row r="4" spans="1:4" ht="10.5" customHeight="1" thickBot="1">
      <c r="A4" s="589"/>
      <c r="B4" s="589"/>
      <c r="C4" s="589"/>
      <c r="D4" s="589"/>
    </row>
    <row r="5" spans="1:4" ht="35.25" customHeight="1" thickBot="1">
      <c r="A5" s="596" t="s">
        <v>524</v>
      </c>
      <c r="B5" s="597"/>
      <c r="C5" s="597"/>
      <c r="D5" s="389">
        <v>30000</v>
      </c>
    </row>
    <row r="6" spans="1:4" ht="35.25" customHeight="1" thickBot="1">
      <c r="A6" s="598" t="s">
        <v>525</v>
      </c>
      <c r="B6" s="599"/>
      <c r="C6" s="599"/>
      <c r="D6" s="389">
        <v>0</v>
      </c>
    </row>
    <row r="7" spans="1:4" ht="35.25" customHeight="1">
      <c r="A7" s="598" t="s">
        <v>526</v>
      </c>
      <c r="B7" s="599"/>
      <c r="C7" s="599"/>
      <c r="D7" s="389">
        <v>0</v>
      </c>
    </row>
    <row r="8" spans="1:4" ht="35.25" customHeight="1">
      <c r="A8" s="598" t="s">
        <v>527</v>
      </c>
      <c r="B8" s="599"/>
      <c r="C8" s="599"/>
      <c r="D8" s="390">
        <f>('27'!D10)*12</f>
        <v>21821.788726638926</v>
      </c>
    </row>
    <row r="9" spans="1:4" ht="35.25" customHeight="1" thickBot="1">
      <c r="A9" s="600" t="s">
        <v>546</v>
      </c>
      <c r="B9" s="601"/>
      <c r="C9" s="601"/>
      <c r="D9" s="391">
        <f>D5-D6-D7-D8</f>
        <v>8178.2112733610738</v>
      </c>
    </row>
    <row r="10" spans="1:4" ht="21" customHeight="1">
      <c r="A10" s="372"/>
      <c r="B10" s="372"/>
      <c r="C10" s="372"/>
      <c r="D10" s="373"/>
    </row>
    <row r="11" spans="1:4" ht="19.5" customHeight="1"/>
    <row r="12" spans="1:4" ht="26.25" customHeight="1">
      <c r="A12" s="403" t="s">
        <v>99</v>
      </c>
      <c r="B12" s="403"/>
      <c r="C12" s="403"/>
      <c r="D12" s="403"/>
    </row>
    <row r="13" spans="1:4" ht="26.25" customHeight="1"/>
    <row r="14" spans="1:4" ht="26.25" customHeight="1">
      <c r="A14" t="s">
        <v>138</v>
      </c>
    </row>
    <row r="15" spans="1:4" ht="26.25" customHeight="1"/>
    <row r="16" spans="1:4" ht="26.25" customHeight="1">
      <c r="A16" s="39" t="s">
        <v>100</v>
      </c>
      <c r="B16" s="25"/>
      <c r="C16" s="25"/>
      <c r="D16" s="371" t="s">
        <v>101</v>
      </c>
    </row>
  </sheetData>
  <sheetProtection password="DF64" sheet="1" objects="1" scenarios="1"/>
  <protectedRanges>
    <protectedRange sqref="D5 D9" name="Plage1"/>
  </protectedRanges>
  <mergeCells count="10">
    <mergeCell ref="A12:D12"/>
    <mergeCell ref="A2:D2"/>
    <mergeCell ref="A4:D4"/>
    <mergeCell ref="A3:D3"/>
    <mergeCell ref="A1:D1"/>
    <mergeCell ref="A5:C5"/>
    <mergeCell ref="A6:C6"/>
    <mergeCell ref="A7:C7"/>
    <mergeCell ref="A8:C8"/>
    <mergeCell ref="A9:C9"/>
  </mergeCells>
  <hyperlinks>
    <hyperlink ref="A12" location="'29'!A1" display="Cliquez ici pour continuer"/>
    <hyperlink ref="A16" location="'27'!A1" display="retour"/>
    <hyperlink ref="D16" location="'29'!A1" display="suivant"/>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election activeCell="J13" sqref="J13"/>
    </sheetView>
  </sheetViews>
  <sheetFormatPr baseColWidth="10" defaultRowHeight="12.75"/>
  <cols>
    <col min="1" max="2" width="35.7109375" customWidth="1"/>
    <col min="3" max="3" width="9.5703125" customWidth="1"/>
    <col min="4" max="4" width="35.7109375" customWidth="1"/>
    <col min="5" max="5" width="21.7109375" customWidth="1"/>
    <col min="6" max="6" width="12.28515625" bestFit="1" customWidth="1"/>
    <col min="257" max="258" width="35.7109375" customWidth="1"/>
    <col min="259" max="259" width="12.7109375" customWidth="1"/>
    <col min="260" max="260" width="35.7109375" customWidth="1"/>
    <col min="261" max="261" width="21.7109375" customWidth="1"/>
    <col min="262" max="262" width="12.28515625" bestFit="1" customWidth="1"/>
    <col min="513" max="514" width="35.7109375" customWidth="1"/>
    <col min="515" max="515" width="12.7109375" customWidth="1"/>
    <col min="516" max="516" width="35.7109375" customWidth="1"/>
    <col min="517" max="517" width="21.7109375" customWidth="1"/>
    <col min="518" max="518" width="12.28515625" bestFit="1" customWidth="1"/>
    <col min="769" max="770" width="35.7109375" customWidth="1"/>
    <col min="771" max="771" width="12.7109375" customWidth="1"/>
    <col min="772" max="772" width="35.7109375" customWidth="1"/>
    <col min="773" max="773" width="21.7109375" customWidth="1"/>
    <col min="774" max="774" width="12.28515625" bestFit="1" customWidth="1"/>
    <col min="1025" max="1026" width="35.7109375" customWidth="1"/>
    <col min="1027" max="1027" width="12.7109375" customWidth="1"/>
    <col min="1028" max="1028" width="35.7109375" customWidth="1"/>
    <col min="1029" max="1029" width="21.7109375" customWidth="1"/>
    <col min="1030" max="1030" width="12.28515625" bestFit="1" customWidth="1"/>
    <col min="1281" max="1282" width="35.7109375" customWidth="1"/>
    <col min="1283" max="1283" width="12.7109375" customWidth="1"/>
    <col min="1284" max="1284" width="35.7109375" customWidth="1"/>
    <col min="1285" max="1285" width="21.7109375" customWidth="1"/>
    <col min="1286" max="1286" width="12.28515625" bestFit="1" customWidth="1"/>
    <col min="1537" max="1538" width="35.7109375" customWidth="1"/>
    <col min="1539" max="1539" width="12.7109375" customWidth="1"/>
    <col min="1540" max="1540" width="35.7109375" customWidth="1"/>
    <col min="1541" max="1541" width="21.7109375" customWidth="1"/>
    <col min="1542" max="1542" width="12.28515625" bestFit="1" customWidth="1"/>
    <col min="1793" max="1794" width="35.7109375" customWidth="1"/>
    <col min="1795" max="1795" width="12.7109375" customWidth="1"/>
    <col min="1796" max="1796" width="35.7109375" customWidth="1"/>
    <col min="1797" max="1797" width="21.7109375" customWidth="1"/>
    <col min="1798" max="1798" width="12.28515625" bestFit="1" customWidth="1"/>
    <col min="2049" max="2050" width="35.7109375" customWidth="1"/>
    <col min="2051" max="2051" width="12.7109375" customWidth="1"/>
    <col min="2052" max="2052" width="35.7109375" customWidth="1"/>
    <col min="2053" max="2053" width="21.7109375" customWidth="1"/>
    <col min="2054" max="2054" width="12.28515625" bestFit="1" customWidth="1"/>
    <col min="2305" max="2306" width="35.7109375" customWidth="1"/>
    <col min="2307" max="2307" width="12.7109375" customWidth="1"/>
    <col min="2308" max="2308" width="35.7109375" customWidth="1"/>
    <col min="2309" max="2309" width="21.7109375" customWidth="1"/>
    <col min="2310" max="2310" width="12.28515625" bestFit="1" customWidth="1"/>
    <col min="2561" max="2562" width="35.7109375" customWidth="1"/>
    <col min="2563" max="2563" width="12.7109375" customWidth="1"/>
    <col min="2564" max="2564" width="35.7109375" customWidth="1"/>
    <col min="2565" max="2565" width="21.7109375" customWidth="1"/>
    <col min="2566" max="2566" width="12.28515625" bestFit="1" customWidth="1"/>
    <col min="2817" max="2818" width="35.7109375" customWidth="1"/>
    <col min="2819" max="2819" width="12.7109375" customWidth="1"/>
    <col min="2820" max="2820" width="35.7109375" customWidth="1"/>
    <col min="2821" max="2821" width="21.7109375" customWidth="1"/>
    <col min="2822" max="2822" width="12.28515625" bestFit="1" customWidth="1"/>
    <col min="3073" max="3074" width="35.7109375" customWidth="1"/>
    <col min="3075" max="3075" width="12.7109375" customWidth="1"/>
    <col min="3076" max="3076" width="35.7109375" customWidth="1"/>
    <col min="3077" max="3077" width="21.7109375" customWidth="1"/>
    <col min="3078" max="3078" width="12.28515625" bestFit="1" customWidth="1"/>
    <col min="3329" max="3330" width="35.7109375" customWidth="1"/>
    <col min="3331" max="3331" width="12.7109375" customWidth="1"/>
    <col min="3332" max="3332" width="35.7109375" customWidth="1"/>
    <col min="3333" max="3333" width="21.7109375" customWidth="1"/>
    <col min="3334" max="3334" width="12.28515625" bestFit="1" customWidth="1"/>
    <col min="3585" max="3586" width="35.7109375" customWidth="1"/>
    <col min="3587" max="3587" width="12.7109375" customWidth="1"/>
    <col min="3588" max="3588" width="35.7109375" customWidth="1"/>
    <col min="3589" max="3589" width="21.7109375" customWidth="1"/>
    <col min="3590" max="3590" width="12.28515625" bestFit="1" customWidth="1"/>
    <col min="3841" max="3842" width="35.7109375" customWidth="1"/>
    <col min="3843" max="3843" width="12.7109375" customWidth="1"/>
    <col min="3844" max="3844" width="35.7109375" customWidth="1"/>
    <col min="3845" max="3845" width="21.7109375" customWidth="1"/>
    <col min="3846" max="3846" width="12.28515625" bestFit="1" customWidth="1"/>
    <col min="4097" max="4098" width="35.7109375" customWidth="1"/>
    <col min="4099" max="4099" width="12.7109375" customWidth="1"/>
    <col min="4100" max="4100" width="35.7109375" customWidth="1"/>
    <col min="4101" max="4101" width="21.7109375" customWidth="1"/>
    <col min="4102" max="4102" width="12.28515625" bestFit="1" customWidth="1"/>
    <col min="4353" max="4354" width="35.7109375" customWidth="1"/>
    <col min="4355" max="4355" width="12.7109375" customWidth="1"/>
    <col min="4356" max="4356" width="35.7109375" customWidth="1"/>
    <col min="4357" max="4357" width="21.7109375" customWidth="1"/>
    <col min="4358" max="4358" width="12.28515625" bestFit="1" customWidth="1"/>
    <col min="4609" max="4610" width="35.7109375" customWidth="1"/>
    <col min="4611" max="4611" width="12.7109375" customWidth="1"/>
    <col min="4612" max="4612" width="35.7109375" customWidth="1"/>
    <col min="4613" max="4613" width="21.7109375" customWidth="1"/>
    <col min="4614" max="4614" width="12.28515625" bestFit="1" customWidth="1"/>
    <col min="4865" max="4866" width="35.7109375" customWidth="1"/>
    <col min="4867" max="4867" width="12.7109375" customWidth="1"/>
    <col min="4868" max="4868" width="35.7109375" customWidth="1"/>
    <col min="4869" max="4869" width="21.7109375" customWidth="1"/>
    <col min="4870" max="4870" width="12.28515625" bestFit="1" customWidth="1"/>
    <col min="5121" max="5122" width="35.7109375" customWidth="1"/>
    <col min="5123" max="5123" width="12.7109375" customWidth="1"/>
    <col min="5124" max="5124" width="35.7109375" customWidth="1"/>
    <col min="5125" max="5125" width="21.7109375" customWidth="1"/>
    <col min="5126" max="5126" width="12.28515625" bestFit="1" customWidth="1"/>
    <col min="5377" max="5378" width="35.7109375" customWidth="1"/>
    <col min="5379" max="5379" width="12.7109375" customWidth="1"/>
    <col min="5380" max="5380" width="35.7109375" customWidth="1"/>
    <col min="5381" max="5381" width="21.7109375" customWidth="1"/>
    <col min="5382" max="5382" width="12.28515625" bestFit="1" customWidth="1"/>
    <col min="5633" max="5634" width="35.7109375" customWidth="1"/>
    <col min="5635" max="5635" width="12.7109375" customWidth="1"/>
    <col min="5636" max="5636" width="35.7109375" customWidth="1"/>
    <col min="5637" max="5637" width="21.7109375" customWidth="1"/>
    <col min="5638" max="5638" width="12.28515625" bestFit="1" customWidth="1"/>
    <col min="5889" max="5890" width="35.7109375" customWidth="1"/>
    <col min="5891" max="5891" width="12.7109375" customWidth="1"/>
    <col min="5892" max="5892" width="35.7109375" customWidth="1"/>
    <col min="5893" max="5893" width="21.7109375" customWidth="1"/>
    <col min="5894" max="5894" width="12.28515625" bestFit="1" customWidth="1"/>
    <col min="6145" max="6146" width="35.7109375" customWidth="1"/>
    <col min="6147" max="6147" width="12.7109375" customWidth="1"/>
    <col min="6148" max="6148" width="35.7109375" customWidth="1"/>
    <col min="6149" max="6149" width="21.7109375" customWidth="1"/>
    <col min="6150" max="6150" width="12.28515625" bestFit="1" customWidth="1"/>
    <col min="6401" max="6402" width="35.7109375" customWidth="1"/>
    <col min="6403" max="6403" width="12.7109375" customWidth="1"/>
    <col min="6404" max="6404" width="35.7109375" customWidth="1"/>
    <col min="6405" max="6405" width="21.7109375" customWidth="1"/>
    <col min="6406" max="6406" width="12.28515625" bestFit="1" customWidth="1"/>
    <col min="6657" max="6658" width="35.7109375" customWidth="1"/>
    <col min="6659" max="6659" width="12.7109375" customWidth="1"/>
    <col min="6660" max="6660" width="35.7109375" customWidth="1"/>
    <col min="6661" max="6661" width="21.7109375" customWidth="1"/>
    <col min="6662" max="6662" width="12.28515625" bestFit="1" customWidth="1"/>
    <col min="6913" max="6914" width="35.7109375" customWidth="1"/>
    <col min="6915" max="6915" width="12.7109375" customWidth="1"/>
    <col min="6916" max="6916" width="35.7109375" customWidth="1"/>
    <col min="6917" max="6917" width="21.7109375" customWidth="1"/>
    <col min="6918" max="6918" width="12.28515625" bestFit="1" customWidth="1"/>
    <col min="7169" max="7170" width="35.7109375" customWidth="1"/>
    <col min="7171" max="7171" width="12.7109375" customWidth="1"/>
    <col min="7172" max="7172" width="35.7109375" customWidth="1"/>
    <col min="7173" max="7173" width="21.7109375" customWidth="1"/>
    <col min="7174" max="7174" width="12.28515625" bestFit="1" customWidth="1"/>
    <col min="7425" max="7426" width="35.7109375" customWidth="1"/>
    <col min="7427" max="7427" width="12.7109375" customWidth="1"/>
    <col min="7428" max="7428" width="35.7109375" customWidth="1"/>
    <col min="7429" max="7429" width="21.7109375" customWidth="1"/>
    <col min="7430" max="7430" width="12.28515625" bestFit="1" customWidth="1"/>
    <col min="7681" max="7682" width="35.7109375" customWidth="1"/>
    <col min="7683" max="7683" width="12.7109375" customWidth="1"/>
    <col min="7684" max="7684" width="35.7109375" customWidth="1"/>
    <col min="7685" max="7685" width="21.7109375" customWidth="1"/>
    <col min="7686" max="7686" width="12.28515625" bestFit="1" customWidth="1"/>
    <col min="7937" max="7938" width="35.7109375" customWidth="1"/>
    <col min="7939" max="7939" width="12.7109375" customWidth="1"/>
    <col min="7940" max="7940" width="35.7109375" customWidth="1"/>
    <col min="7941" max="7941" width="21.7109375" customWidth="1"/>
    <col min="7942" max="7942" width="12.28515625" bestFit="1" customWidth="1"/>
    <col min="8193" max="8194" width="35.7109375" customWidth="1"/>
    <col min="8195" max="8195" width="12.7109375" customWidth="1"/>
    <col min="8196" max="8196" width="35.7109375" customWidth="1"/>
    <col min="8197" max="8197" width="21.7109375" customWidth="1"/>
    <col min="8198" max="8198" width="12.28515625" bestFit="1" customWidth="1"/>
    <col min="8449" max="8450" width="35.7109375" customWidth="1"/>
    <col min="8451" max="8451" width="12.7109375" customWidth="1"/>
    <col min="8452" max="8452" width="35.7109375" customWidth="1"/>
    <col min="8453" max="8453" width="21.7109375" customWidth="1"/>
    <col min="8454" max="8454" width="12.28515625" bestFit="1" customWidth="1"/>
    <col min="8705" max="8706" width="35.7109375" customWidth="1"/>
    <col min="8707" max="8707" width="12.7109375" customWidth="1"/>
    <col min="8708" max="8708" width="35.7109375" customWidth="1"/>
    <col min="8709" max="8709" width="21.7109375" customWidth="1"/>
    <col min="8710" max="8710" width="12.28515625" bestFit="1" customWidth="1"/>
    <col min="8961" max="8962" width="35.7109375" customWidth="1"/>
    <col min="8963" max="8963" width="12.7109375" customWidth="1"/>
    <col min="8964" max="8964" width="35.7109375" customWidth="1"/>
    <col min="8965" max="8965" width="21.7109375" customWidth="1"/>
    <col min="8966" max="8966" width="12.28515625" bestFit="1" customWidth="1"/>
    <col min="9217" max="9218" width="35.7109375" customWidth="1"/>
    <col min="9219" max="9219" width="12.7109375" customWidth="1"/>
    <col min="9220" max="9220" width="35.7109375" customWidth="1"/>
    <col min="9221" max="9221" width="21.7109375" customWidth="1"/>
    <col min="9222" max="9222" width="12.28515625" bestFit="1" customWidth="1"/>
    <col min="9473" max="9474" width="35.7109375" customWidth="1"/>
    <col min="9475" max="9475" width="12.7109375" customWidth="1"/>
    <col min="9476" max="9476" width="35.7109375" customWidth="1"/>
    <col min="9477" max="9477" width="21.7109375" customWidth="1"/>
    <col min="9478" max="9478" width="12.28515625" bestFit="1" customWidth="1"/>
    <col min="9729" max="9730" width="35.7109375" customWidth="1"/>
    <col min="9731" max="9731" width="12.7109375" customWidth="1"/>
    <col min="9732" max="9732" width="35.7109375" customWidth="1"/>
    <col min="9733" max="9733" width="21.7109375" customWidth="1"/>
    <col min="9734" max="9734" width="12.28515625" bestFit="1" customWidth="1"/>
    <col min="9985" max="9986" width="35.7109375" customWidth="1"/>
    <col min="9987" max="9987" width="12.7109375" customWidth="1"/>
    <col min="9988" max="9988" width="35.7109375" customWidth="1"/>
    <col min="9989" max="9989" width="21.7109375" customWidth="1"/>
    <col min="9990" max="9990" width="12.28515625" bestFit="1" customWidth="1"/>
    <col min="10241" max="10242" width="35.7109375" customWidth="1"/>
    <col min="10243" max="10243" width="12.7109375" customWidth="1"/>
    <col min="10244" max="10244" width="35.7109375" customWidth="1"/>
    <col min="10245" max="10245" width="21.7109375" customWidth="1"/>
    <col min="10246" max="10246" width="12.28515625" bestFit="1" customWidth="1"/>
    <col min="10497" max="10498" width="35.7109375" customWidth="1"/>
    <col min="10499" max="10499" width="12.7109375" customWidth="1"/>
    <col min="10500" max="10500" width="35.7109375" customWidth="1"/>
    <col min="10501" max="10501" width="21.7109375" customWidth="1"/>
    <col min="10502" max="10502" width="12.28515625" bestFit="1" customWidth="1"/>
    <col min="10753" max="10754" width="35.7109375" customWidth="1"/>
    <col min="10755" max="10755" width="12.7109375" customWidth="1"/>
    <col min="10756" max="10756" width="35.7109375" customWidth="1"/>
    <col min="10757" max="10757" width="21.7109375" customWidth="1"/>
    <col min="10758" max="10758" width="12.28515625" bestFit="1" customWidth="1"/>
    <col min="11009" max="11010" width="35.7109375" customWidth="1"/>
    <col min="11011" max="11011" width="12.7109375" customWidth="1"/>
    <col min="11012" max="11012" width="35.7109375" customWidth="1"/>
    <col min="11013" max="11013" width="21.7109375" customWidth="1"/>
    <col min="11014" max="11014" width="12.28515625" bestFit="1" customWidth="1"/>
    <col min="11265" max="11266" width="35.7109375" customWidth="1"/>
    <col min="11267" max="11267" width="12.7109375" customWidth="1"/>
    <col min="11268" max="11268" width="35.7109375" customWidth="1"/>
    <col min="11269" max="11269" width="21.7109375" customWidth="1"/>
    <col min="11270" max="11270" width="12.28515625" bestFit="1" customWidth="1"/>
    <col min="11521" max="11522" width="35.7109375" customWidth="1"/>
    <col min="11523" max="11523" width="12.7109375" customWidth="1"/>
    <col min="11524" max="11524" width="35.7109375" customWidth="1"/>
    <col min="11525" max="11525" width="21.7109375" customWidth="1"/>
    <col min="11526" max="11526" width="12.28515625" bestFit="1" customWidth="1"/>
    <col min="11777" max="11778" width="35.7109375" customWidth="1"/>
    <col min="11779" max="11779" width="12.7109375" customWidth="1"/>
    <col min="11780" max="11780" width="35.7109375" customWidth="1"/>
    <col min="11781" max="11781" width="21.7109375" customWidth="1"/>
    <col min="11782" max="11782" width="12.28515625" bestFit="1" customWidth="1"/>
    <col min="12033" max="12034" width="35.7109375" customWidth="1"/>
    <col min="12035" max="12035" width="12.7109375" customWidth="1"/>
    <col min="12036" max="12036" width="35.7109375" customWidth="1"/>
    <col min="12037" max="12037" width="21.7109375" customWidth="1"/>
    <col min="12038" max="12038" width="12.28515625" bestFit="1" customWidth="1"/>
    <col min="12289" max="12290" width="35.7109375" customWidth="1"/>
    <col min="12291" max="12291" width="12.7109375" customWidth="1"/>
    <col min="12292" max="12292" width="35.7109375" customWidth="1"/>
    <col min="12293" max="12293" width="21.7109375" customWidth="1"/>
    <col min="12294" max="12294" width="12.28515625" bestFit="1" customWidth="1"/>
    <col min="12545" max="12546" width="35.7109375" customWidth="1"/>
    <col min="12547" max="12547" width="12.7109375" customWidth="1"/>
    <col min="12548" max="12548" width="35.7109375" customWidth="1"/>
    <col min="12549" max="12549" width="21.7109375" customWidth="1"/>
    <col min="12550" max="12550" width="12.28515625" bestFit="1" customWidth="1"/>
    <col min="12801" max="12802" width="35.7109375" customWidth="1"/>
    <col min="12803" max="12803" width="12.7109375" customWidth="1"/>
    <col min="12804" max="12804" width="35.7109375" customWidth="1"/>
    <col min="12805" max="12805" width="21.7109375" customWidth="1"/>
    <col min="12806" max="12806" width="12.28515625" bestFit="1" customWidth="1"/>
    <col min="13057" max="13058" width="35.7109375" customWidth="1"/>
    <col min="13059" max="13059" width="12.7109375" customWidth="1"/>
    <col min="13060" max="13060" width="35.7109375" customWidth="1"/>
    <col min="13061" max="13061" width="21.7109375" customWidth="1"/>
    <col min="13062" max="13062" width="12.28515625" bestFit="1" customWidth="1"/>
    <col min="13313" max="13314" width="35.7109375" customWidth="1"/>
    <col min="13315" max="13315" width="12.7109375" customWidth="1"/>
    <col min="13316" max="13316" width="35.7109375" customWidth="1"/>
    <col min="13317" max="13317" width="21.7109375" customWidth="1"/>
    <col min="13318" max="13318" width="12.28515625" bestFit="1" customWidth="1"/>
    <col min="13569" max="13570" width="35.7109375" customWidth="1"/>
    <col min="13571" max="13571" width="12.7109375" customWidth="1"/>
    <col min="13572" max="13572" width="35.7109375" customWidth="1"/>
    <col min="13573" max="13573" width="21.7109375" customWidth="1"/>
    <col min="13574" max="13574" width="12.28515625" bestFit="1" customWidth="1"/>
    <col min="13825" max="13826" width="35.7109375" customWidth="1"/>
    <col min="13827" max="13827" width="12.7109375" customWidth="1"/>
    <col min="13828" max="13828" width="35.7109375" customWidth="1"/>
    <col min="13829" max="13829" width="21.7109375" customWidth="1"/>
    <col min="13830" max="13830" width="12.28515625" bestFit="1" customWidth="1"/>
    <col min="14081" max="14082" width="35.7109375" customWidth="1"/>
    <col min="14083" max="14083" width="12.7109375" customWidth="1"/>
    <col min="14084" max="14084" width="35.7109375" customWidth="1"/>
    <col min="14085" max="14085" width="21.7109375" customWidth="1"/>
    <col min="14086" max="14086" width="12.28515625" bestFit="1" customWidth="1"/>
    <col min="14337" max="14338" width="35.7109375" customWidth="1"/>
    <col min="14339" max="14339" width="12.7109375" customWidth="1"/>
    <col min="14340" max="14340" width="35.7109375" customWidth="1"/>
    <col min="14341" max="14341" width="21.7109375" customWidth="1"/>
    <col min="14342" max="14342" width="12.28515625" bestFit="1" customWidth="1"/>
    <col min="14593" max="14594" width="35.7109375" customWidth="1"/>
    <col min="14595" max="14595" width="12.7109375" customWidth="1"/>
    <col min="14596" max="14596" width="35.7109375" customWidth="1"/>
    <col min="14597" max="14597" width="21.7109375" customWidth="1"/>
    <col min="14598" max="14598" width="12.28515625" bestFit="1" customWidth="1"/>
    <col min="14849" max="14850" width="35.7109375" customWidth="1"/>
    <col min="14851" max="14851" width="12.7109375" customWidth="1"/>
    <col min="14852" max="14852" width="35.7109375" customWidth="1"/>
    <col min="14853" max="14853" width="21.7109375" customWidth="1"/>
    <col min="14854" max="14854" width="12.28515625" bestFit="1" customWidth="1"/>
    <col min="15105" max="15106" width="35.7109375" customWidth="1"/>
    <col min="15107" max="15107" width="12.7109375" customWidth="1"/>
    <col min="15108" max="15108" width="35.7109375" customWidth="1"/>
    <col min="15109" max="15109" width="21.7109375" customWidth="1"/>
    <col min="15110" max="15110" width="12.28515625" bestFit="1" customWidth="1"/>
    <col min="15361" max="15362" width="35.7109375" customWidth="1"/>
    <col min="15363" max="15363" width="12.7109375" customWidth="1"/>
    <col min="15364" max="15364" width="35.7109375" customWidth="1"/>
    <col min="15365" max="15365" width="21.7109375" customWidth="1"/>
    <col min="15366" max="15366" width="12.28515625" bestFit="1" customWidth="1"/>
    <col min="15617" max="15618" width="35.7109375" customWidth="1"/>
    <col min="15619" max="15619" width="12.7109375" customWidth="1"/>
    <col min="15620" max="15620" width="35.7109375" customWidth="1"/>
    <col min="15621" max="15621" width="21.7109375" customWidth="1"/>
    <col min="15622" max="15622" width="12.28515625" bestFit="1" customWidth="1"/>
    <col min="15873" max="15874" width="35.7109375" customWidth="1"/>
    <col min="15875" max="15875" width="12.7109375" customWidth="1"/>
    <col min="15876" max="15876" width="35.7109375" customWidth="1"/>
    <col min="15877" max="15877" width="21.7109375" customWidth="1"/>
    <col min="15878" max="15878" width="12.28515625" bestFit="1" customWidth="1"/>
    <col min="16129" max="16130" width="35.7109375" customWidth="1"/>
    <col min="16131" max="16131" width="12.7109375" customWidth="1"/>
    <col min="16132" max="16132" width="35.7109375" customWidth="1"/>
    <col min="16133" max="16133" width="21.7109375" customWidth="1"/>
    <col min="16134" max="16134" width="12.28515625" bestFit="1" customWidth="1"/>
  </cols>
  <sheetData>
    <row r="1" spans="1:7" ht="40.5" customHeight="1" thickBot="1">
      <c r="A1" s="606" t="s">
        <v>531</v>
      </c>
      <c r="B1" s="607"/>
      <c r="C1" s="607"/>
      <c r="D1" s="608"/>
    </row>
    <row r="2" spans="1:7" ht="12.75" customHeight="1" thickBot="1">
      <c r="A2" s="602"/>
      <c r="B2" s="602"/>
      <c r="C2" s="602"/>
      <c r="D2" s="602"/>
    </row>
    <row r="3" spans="1:7" ht="25.5" customHeight="1" thickBot="1">
      <c r="A3" s="614" t="s">
        <v>523</v>
      </c>
      <c r="B3" s="615"/>
      <c r="C3" s="615"/>
      <c r="D3" s="616"/>
    </row>
    <row r="4" spans="1:7" ht="25.5" customHeight="1">
      <c r="A4" s="604"/>
      <c r="B4" s="604"/>
      <c r="C4" s="604"/>
      <c r="D4" s="604"/>
    </row>
    <row r="5" spans="1:7" ht="25.5" customHeight="1">
      <c r="A5" s="612" t="s">
        <v>532</v>
      </c>
      <c r="B5" s="612"/>
      <c r="C5" s="396">
        <f>'27'!D6/'28'!D9</f>
        <v>6.7251869830205733</v>
      </c>
      <c r="D5" s="377" t="s">
        <v>533</v>
      </c>
      <c r="E5" s="378" t="s">
        <v>208</v>
      </c>
    </row>
    <row r="6" spans="1:7" ht="25.5" customHeight="1" thickBot="1">
      <c r="A6" s="603"/>
      <c r="B6" s="603"/>
      <c r="C6" s="603"/>
      <c r="D6" s="603"/>
    </row>
    <row r="7" spans="1:7" ht="172.5" customHeight="1" thickBot="1">
      <c r="A7" s="609" t="s">
        <v>545</v>
      </c>
      <c r="B7" s="610"/>
      <c r="C7" s="610"/>
      <c r="D7" s="611"/>
      <c r="E7" s="376"/>
      <c r="F7" s="376"/>
      <c r="G7" s="376"/>
    </row>
    <row r="8" spans="1:7" ht="25.5" customHeight="1">
      <c r="A8" s="602"/>
      <c r="B8" s="602"/>
      <c r="C8" s="602"/>
      <c r="D8" s="602"/>
    </row>
    <row r="9" spans="1:7" ht="25.5" customHeight="1">
      <c r="A9" s="613" t="s">
        <v>534</v>
      </c>
      <c r="B9" s="613"/>
      <c r="C9" s="613"/>
      <c r="D9" s="613"/>
    </row>
    <row r="10" spans="1:7" ht="17.25" customHeight="1">
      <c r="A10" s="503"/>
      <c r="B10" s="503"/>
      <c r="C10" s="503"/>
      <c r="D10" s="503"/>
    </row>
    <row r="11" spans="1:7" ht="25.5" customHeight="1">
      <c r="A11" s="618" t="s">
        <v>535</v>
      </c>
      <c r="B11" s="618"/>
      <c r="C11" s="618"/>
      <c r="D11" s="618"/>
    </row>
    <row r="12" spans="1:7" ht="20.25" customHeight="1">
      <c r="A12" s="617"/>
      <c r="B12" s="617"/>
      <c r="C12" s="617"/>
      <c r="D12" s="617"/>
    </row>
    <row r="13" spans="1:7" ht="25.5" customHeight="1">
      <c r="A13" s="613" t="s">
        <v>536</v>
      </c>
      <c r="B13" s="613"/>
      <c r="C13" s="613"/>
      <c r="D13" s="613"/>
    </row>
    <row r="14" spans="1:7" ht="25.5" customHeight="1">
      <c r="A14" s="393" t="s">
        <v>100</v>
      </c>
      <c r="B14" s="605"/>
      <c r="C14" s="605"/>
      <c r="D14" s="394" t="s">
        <v>537</v>
      </c>
    </row>
  </sheetData>
  <sheetProtection password="DF64" sheet="1" objects="1" scenarios="1"/>
  <mergeCells count="14">
    <mergeCell ref="A8:D8"/>
    <mergeCell ref="A6:D6"/>
    <mergeCell ref="A4:D4"/>
    <mergeCell ref="B14:C14"/>
    <mergeCell ref="A1:D1"/>
    <mergeCell ref="A7:D7"/>
    <mergeCell ref="A5:B5"/>
    <mergeCell ref="A9:D9"/>
    <mergeCell ref="A13:D13"/>
    <mergeCell ref="A2:D2"/>
    <mergeCell ref="A3:D3"/>
    <mergeCell ref="A10:D10"/>
    <mergeCell ref="A12:D12"/>
    <mergeCell ref="A11:D11"/>
  </mergeCells>
  <hyperlinks>
    <hyperlink ref="A9" r:id="rId1" location="'1-CA'!A11" display="Cliquez ici pour commencer"/>
    <hyperlink ref="A9:E9" r:id="rId2" location="'27'!A1" display="Cliquez ici pour continuer"/>
    <hyperlink ref="A9:D9" location="'28'!A1" display="Cliquez ici pour continuer"/>
    <hyperlink ref="A13" r:id="rId3" location="'1-CA'!A11" display="Cliquez ici pour commencer"/>
    <hyperlink ref="A13:E13" r:id="rId4" location="'30 - RESULTAT'!A1" display="Cliquez ici pour voir le résultat final"/>
    <hyperlink ref="A13:G13" location="'1 - INTRODUCTION'!A1" display="Cliquez ici pour faire une autre simulation"/>
    <hyperlink ref="D14" location="'1 - INTRODUCTION'!A1" display="page Introduction"/>
    <hyperlink ref="A14" location="'28'!A1" display="retour"/>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opLeftCell="A4" zoomScaleNormal="100" workbookViewId="0">
      <selection activeCell="P20" sqref="P20"/>
    </sheetView>
  </sheetViews>
  <sheetFormatPr baseColWidth="10" defaultColWidth="10.7109375" defaultRowHeight="12.75"/>
  <cols>
    <col min="1" max="1" width="20.28515625" customWidth="1"/>
    <col min="3" max="3" width="8.7109375" customWidth="1"/>
    <col min="5" max="5" width="8.7109375" customWidth="1"/>
    <col min="7" max="7" width="9.42578125" customWidth="1"/>
    <col min="8" max="8" width="1.85546875" customWidth="1"/>
    <col min="9" max="9" width="15.7109375" customWidth="1"/>
    <col min="10" max="16" width="11.7109375" customWidth="1"/>
  </cols>
  <sheetData>
    <row r="1" spans="1:16" ht="35.1" customHeight="1" thickBot="1">
      <c r="A1" s="297"/>
      <c r="B1" s="413" t="s">
        <v>103</v>
      </c>
      <c r="C1" s="413"/>
      <c r="D1" s="413" t="s">
        <v>104</v>
      </c>
      <c r="E1" s="413"/>
      <c r="F1" s="414" t="s">
        <v>105</v>
      </c>
      <c r="G1" s="414"/>
      <c r="I1" s="415" t="s">
        <v>106</v>
      </c>
      <c r="J1" s="415"/>
      <c r="K1" s="415"/>
      <c r="L1" s="415"/>
      <c r="M1" s="415"/>
      <c r="N1" s="415"/>
      <c r="O1" s="415"/>
      <c r="P1" s="415"/>
    </row>
    <row r="2" spans="1:16" ht="39.950000000000003" customHeight="1" thickBot="1">
      <c r="A2" s="298" t="s">
        <v>107</v>
      </c>
      <c r="B2" s="299">
        <f>(B3*1.055)+(B4*1.1)+(B5*1.2)</f>
        <v>396916.00000000006</v>
      </c>
      <c r="C2" s="300">
        <f>B2/$B$6</f>
        <v>1.1069723337795629</v>
      </c>
      <c r="D2" s="299">
        <f>(D3*1.055)+(D4*1.1)+(D5*1.2)</f>
        <v>389756</v>
      </c>
      <c r="E2" s="300">
        <f>D2/$D$6</f>
        <v>1.1073872030912604</v>
      </c>
      <c r="F2" s="299">
        <f>(F3*1.055)+(F4*1.1)+(F5*1.2)</f>
        <v>0</v>
      </c>
      <c r="G2" s="301" t="e">
        <f>F2/$F$6</f>
        <v>#DIV/0!</v>
      </c>
      <c r="I2" s="416" t="s">
        <v>108</v>
      </c>
      <c r="J2" s="416"/>
      <c r="K2" s="416"/>
      <c r="L2" s="416"/>
      <c r="M2" s="416"/>
      <c r="N2" s="416"/>
      <c r="O2" s="416"/>
      <c r="P2" s="416"/>
    </row>
    <row r="3" spans="1:16" ht="52.5" customHeight="1">
      <c r="A3" s="302" t="s">
        <v>109</v>
      </c>
      <c r="B3" s="292"/>
      <c r="C3" s="293">
        <f>B3/$B$6</f>
        <v>0</v>
      </c>
      <c r="D3" s="292"/>
      <c r="E3" s="293">
        <f>D3/$D$6</f>
        <v>0</v>
      </c>
      <c r="F3" s="292"/>
      <c r="G3" s="293" t="e">
        <f>F3/$F$6</f>
        <v>#DIV/0!</v>
      </c>
      <c r="I3" s="417" t="s">
        <v>110</v>
      </c>
      <c r="J3" s="417"/>
      <c r="K3" s="417"/>
      <c r="L3" s="417"/>
      <c r="M3" s="417"/>
      <c r="N3" s="417"/>
      <c r="O3" s="417"/>
      <c r="P3" s="417"/>
    </row>
    <row r="4" spans="1:16" ht="39.75" customHeight="1">
      <c r="A4" s="302" t="s">
        <v>501</v>
      </c>
      <c r="B4" s="292">
        <v>333560</v>
      </c>
      <c r="C4" s="293">
        <f>B4/$B$6</f>
        <v>0.93027666220437299</v>
      </c>
      <c r="D4" s="292">
        <v>325960</v>
      </c>
      <c r="E4" s="293">
        <f>D4/$D$6</f>
        <v>0.92612796908739625</v>
      </c>
      <c r="F4" s="292"/>
      <c r="G4" s="293" t="e">
        <f>F4/$F$6</f>
        <v>#DIV/0!</v>
      </c>
      <c r="I4" s="418" t="s">
        <v>516</v>
      </c>
      <c r="J4" s="419"/>
      <c r="K4" s="419"/>
      <c r="L4" s="419"/>
      <c r="M4" s="419"/>
      <c r="N4" s="419"/>
      <c r="O4" s="419"/>
      <c r="P4" s="420"/>
    </row>
    <row r="5" spans="1:16" ht="35.25" customHeight="1">
      <c r="A5" s="302" t="s">
        <v>502</v>
      </c>
      <c r="B5" s="292">
        <v>25000</v>
      </c>
      <c r="C5" s="293">
        <f>B5/$B$6</f>
        <v>6.972333779562695E-2</v>
      </c>
      <c r="D5" s="292">
        <v>26000</v>
      </c>
      <c r="E5" s="293">
        <f>D5/$D$6</f>
        <v>7.3872030912603706E-2</v>
      </c>
      <c r="F5" s="292"/>
      <c r="G5" s="293" t="e">
        <f>F5/$F$6</f>
        <v>#DIV/0!</v>
      </c>
      <c r="I5" s="424" t="s">
        <v>111</v>
      </c>
      <c r="J5" s="424"/>
      <c r="K5" s="424"/>
      <c r="L5" s="424"/>
      <c r="M5" s="424"/>
      <c r="N5" s="424"/>
      <c r="O5" s="424"/>
      <c r="P5" s="424"/>
    </row>
    <row r="6" spans="1:16" ht="39.950000000000003" customHeight="1">
      <c r="A6" s="303" t="s">
        <v>112</v>
      </c>
      <c r="B6" s="294">
        <f>SUM(B3:B5)</f>
        <v>358560</v>
      </c>
      <c r="C6" s="295">
        <v>1</v>
      </c>
      <c r="D6" s="294">
        <f>SUM(D3:D5)</f>
        <v>351960</v>
      </c>
      <c r="E6" s="296">
        <v>1</v>
      </c>
      <c r="F6" s="294">
        <f>SUM(F3:F5)</f>
        <v>0</v>
      </c>
      <c r="G6" s="304">
        <v>1</v>
      </c>
      <c r="I6" s="424"/>
      <c r="J6" s="424"/>
      <c r="K6" s="424"/>
      <c r="L6" s="424"/>
      <c r="M6" s="424"/>
      <c r="N6" s="424"/>
      <c r="O6" s="424"/>
      <c r="P6" s="424"/>
    </row>
    <row r="7" spans="1:16" ht="32.25" customHeight="1" thickBot="1">
      <c r="A7" s="305" t="s">
        <v>113</v>
      </c>
      <c r="B7" s="292">
        <v>128360</v>
      </c>
      <c r="C7" s="293">
        <f t="shared" ref="C7:C15" si="0">B7/$B$6</f>
        <v>0.35798750557786702</v>
      </c>
      <c r="D7" s="292">
        <v>129600</v>
      </c>
      <c r="E7" s="293">
        <f t="shared" ref="E7:E15" si="1">D7/$D$6</f>
        <v>0.36822366177974769</v>
      </c>
      <c r="F7" s="292"/>
      <c r="G7" s="293" t="e">
        <f t="shared" ref="G7:G15" si="2">F7/$F$6</f>
        <v>#DIV/0!</v>
      </c>
      <c r="I7" s="425" t="s">
        <v>114</v>
      </c>
      <c r="J7" s="425"/>
      <c r="K7" s="425"/>
      <c r="L7" s="425"/>
      <c r="M7" s="425"/>
      <c r="N7" s="425"/>
      <c r="O7" s="425"/>
      <c r="P7" s="425"/>
    </row>
    <row r="8" spans="1:16" ht="39.950000000000003" customHeight="1" thickBot="1">
      <c r="A8" s="306" t="s">
        <v>115</v>
      </c>
      <c r="B8" s="294">
        <f>B6-B7</f>
        <v>230200</v>
      </c>
      <c r="C8" s="296">
        <f t="shared" si="0"/>
        <v>0.64201249442213293</v>
      </c>
      <c r="D8" s="294">
        <f>D6-D7</f>
        <v>222360</v>
      </c>
      <c r="E8" s="296">
        <f t="shared" si="1"/>
        <v>0.63177633822025225</v>
      </c>
      <c r="F8" s="294">
        <f>F6-F7</f>
        <v>0</v>
      </c>
      <c r="G8" s="304" t="e">
        <f t="shared" si="2"/>
        <v>#DIV/0!</v>
      </c>
      <c r="I8" s="425"/>
      <c r="J8" s="425"/>
      <c r="K8" s="425"/>
      <c r="L8" s="425"/>
      <c r="M8" s="425"/>
      <c r="N8" s="425"/>
      <c r="O8" s="425"/>
      <c r="P8" s="425"/>
    </row>
    <row r="9" spans="1:16" ht="39.950000000000003" customHeight="1" thickBot="1">
      <c r="A9" s="305" t="s">
        <v>116</v>
      </c>
      <c r="B9" s="292">
        <v>89830</v>
      </c>
      <c r="C9" s="293">
        <f t="shared" si="0"/>
        <v>0.25052989736724679</v>
      </c>
      <c r="D9" s="292">
        <v>89830</v>
      </c>
      <c r="E9" s="293">
        <f t="shared" si="1"/>
        <v>0.25522786680304582</v>
      </c>
      <c r="F9" s="292"/>
      <c r="G9" s="293" t="e">
        <f t="shared" si="2"/>
        <v>#DIV/0!</v>
      </c>
      <c r="I9" s="425"/>
      <c r="J9" s="425"/>
      <c r="K9" s="425"/>
      <c r="L9" s="425"/>
      <c r="M9" s="425"/>
      <c r="N9" s="425"/>
      <c r="O9" s="425"/>
      <c r="P9" s="425"/>
    </row>
    <row r="10" spans="1:16" ht="30" customHeight="1" thickBot="1">
      <c r="A10" s="305" t="s">
        <v>117</v>
      </c>
      <c r="B10" s="292">
        <v>25000</v>
      </c>
      <c r="C10" s="293">
        <f t="shared" si="0"/>
        <v>6.972333779562695E-2</v>
      </c>
      <c r="D10" s="292">
        <v>25000</v>
      </c>
      <c r="E10" s="293">
        <f t="shared" si="1"/>
        <v>7.1030798954426641E-2</v>
      </c>
      <c r="F10" s="292"/>
      <c r="G10" s="293" t="e">
        <f t="shared" si="2"/>
        <v>#DIV/0!</v>
      </c>
      <c r="I10" s="425"/>
      <c r="J10" s="425"/>
      <c r="K10" s="425"/>
      <c r="L10" s="425"/>
      <c r="M10" s="425"/>
      <c r="N10" s="425"/>
      <c r="O10" s="425"/>
      <c r="P10" s="425"/>
    </row>
    <row r="11" spans="1:16" ht="39.950000000000003" customHeight="1" thickBot="1">
      <c r="A11" s="306" t="s">
        <v>118</v>
      </c>
      <c r="B11" s="294">
        <f>B8-B9-B10</f>
        <v>115370</v>
      </c>
      <c r="C11" s="296">
        <f t="shared" si="0"/>
        <v>0.32175925925925924</v>
      </c>
      <c r="D11" s="294">
        <f>D8-D9-D10</f>
        <v>107530</v>
      </c>
      <c r="E11" s="296">
        <f t="shared" si="1"/>
        <v>0.30551767246277989</v>
      </c>
      <c r="F11" s="294">
        <f>F8-F9-F10</f>
        <v>0</v>
      </c>
      <c r="G11" s="304" t="e">
        <f t="shared" si="2"/>
        <v>#DIV/0!</v>
      </c>
    </row>
    <row r="12" spans="1:16" ht="39.950000000000003" customHeight="1" thickTop="1" thickBot="1">
      <c r="A12" s="305" t="s">
        <v>119</v>
      </c>
      <c r="B12" s="292">
        <v>19733</v>
      </c>
      <c r="C12" s="293">
        <f t="shared" si="0"/>
        <v>5.5034024988844264E-2</v>
      </c>
      <c r="D12" s="292">
        <v>19733</v>
      </c>
      <c r="E12" s="293">
        <f t="shared" si="1"/>
        <v>5.6066030230708032E-2</v>
      </c>
      <c r="F12" s="292"/>
      <c r="G12" s="293" t="e">
        <f t="shared" si="2"/>
        <v>#DIV/0!</v>
      </c>
      <c r="I12" s="421" t="s">
        <v>503</v>
      </c>
      <c r="J12" s="422"/>
      <c r="K12" s="422"/>
      <c r="L12" s="422"/>
      <c r="M12" s="422"/>
      <c r="N12" s="422"/>
      <c r="O12" s="422"/>
      <c r="P12" s="423"/>
    </row>
    <row r="13" spans="1:16" ht="36" customHeight="1" thickTop="1">
      <c r="A13" s="305" t="s">
        <v>120</v>
      </c>
      <c r="B13" s="292">
        <v>87650</v>
      </c>
      <c r="C13" s="293">
        <f t="shared" si="0"/>
        <v>0.24445002231146809</v>
      </c>
      <c r="D13" s="292">
        <v>79620</v>
      </c>
      <c r="E13" s="293">
        <f t="shared" si="1"/>
        <v>0.22621888851005797</v>
      </c>
      <c r="F13" s="292"/>
      <c r="G13" s="293" t="e">
        <f t="shared" si="2"/>
        <v>#DIV/0!</v>
      </c>
    </row>
    <row r="14" spans="1:16" ht="42" customHeight="1">
      <c r="A14" s="306" t="s">
        <v>121</v>
      </c>
      <c r="B14" s="294">
        <f>B11-B12-B13</f>
        <v>7987</v>
      </c>
      <c r="C14" s="296">
        <f t="shared" si="0"/>
        <v>2.2275211958946897E-2</v>
      </c>
      <c r="D14" s="294">
        <f>D11-D12-D13</f>
        <v>8177</v>
      </c>
      <c r="E14" s="296">
        <f t="shared" si="1"/>
        <v>2.3232753722013864E-2</v>
      </c>
      <c r="F14" s="294">
        <f>F11-F12-F13</f>
        <v>0</v>
      </c>
      <c r="G14" s="304" t="e">
        <f t="shared" si="2"/>
        <v>#DIV/0!</v>
      </c>
    </row>
    <row r="15" spans="1:16" ht="43.5" customHeight="1" thickBot="1">
      <c r="A15" s="307" t="s">
        <v>122</v>
      </c>
      <c r="B15" s="308">
        <v>17000</v>
      </c>
      <c r="C15" s="309">
        <f t="shared" si="0"/>
        <v>4.741186970102633E-2</v>
      </c>
      <c r="D15" s="308">
        <v>17000</v>
      </c>
      <c r="E15" s="309">
        <f t="shared" si="1"/>
        <v>4.8300943289010113E-2</v>
      </c>
      <c r="F15" s="308"/>
      <c r="G15" s="293" t="e">
        <f t="shared" si="2"/>
        <v>#DIV/0!</v>
      </c>
    </row>
    <row r="16" spans="1:16" ht="14.25">
      <c r="A16" s="46"/>
      <c r="B16" s="47"/>
      <c r="C16" s="48"/>
      <c r="D16" s="47"/>
      <c r="E16" s="48"/>
      <c r="F16" s="47"/>
      <c r="G16" s="48"/>
    </row>
    <row r="17" spans="1:16" ht="14.25">
      <c r="A17" s="46"/>
      <c r="B17" s="47"/>
      <c r="C17" s="48"/>
      <c r="D17" s="47"/>
      <c r="E17" s="48"/>
      <c r="F17" s="47"/>
      <c r="G17" s="48"/>
    </row>
    <row r="18" spans="1:16" ht="14.25">
      <c r="A18" s="46"/>
      <c r="B18" s="47"/>
      <c r="C18" s="48"/>
      <c r="D18" s="47"/>
      <c r="E18" s="48"/>
      <c r="F18" s="47"/>
      <c r="G18" s="48"/>
    </row>
    <row r="19" spans="1:16" ht="20.100000000000001" customHeight="1">
      <c r="A19" s="412" t="s">
        <v>99</v>
      </c>
      <c r="B19" s="412"/>
      <c r="C19" s="412"/>
      <c r="D19" s="412"/>
      <c r="E19" s="412"/>
      <c r="F19" s="412"/>
      <c r="G19" s="412"/>
      <c r="H19" s="412"/>
      <c r="I19" s="412"/>
      <c r="J19" s="412"/>
      <c r="K19" s="412"/>
      <c r="L19" s="412"/>
      <c r="M19" s="412"/>
      <c r="N19" s="412"/>
      <c r="O19" s="412"/>
      <c r="P19" s="412"/>
    </row>
    <row r="20" spans="1:16">
      <c r="A20" s="39" t="s">
        <v>100</v>
      </c>
      <c r="P20" s="21" t="s">
        <v>101</v>
      </c>
    </row>
  </sheetData>
  <sheetProtection password="DF64" sheet="1"/>
  <customSheetViews>
    <customSheetView guid="{5AC8B19D-1EA3-40BA-AF9B-95A30F492B48}" scale="80" fitToPage="1">
      <selection activeCell="D11" sqref="D11"/>
      <pageMargins left="0.78749999999999998" right="0.78749999999999998" top="0.59097222222222223" bottom="0.59097222222222223" header="0.31527777777777777" footer="0.31527777777777777"/>
      <printOptions horizontalCentered="1" verticalCentered="1"/>
      <pageSetup paperSize="9" firstPageNumber="0" orientation="landscape" horizontalDpi="300" verticalDpi="300" r:id="rId1"/>
      <headerFooter alignWithMargins="0">
        <oddHeader>&amp;CFeuille &amp;A / 29</oddHeader>
        <oddFooter>&amp;LEVALUER UN RESTAURANT 
AVEC LE NEGHOSCORE&amp;C&amp;D&amp;R&amp;Z&amp;F
&amp;F</oddFooter>
      </headerFooter>
    </customSheetView>
  </customSheetViews>
  <mergeCells count="11">
    <mergeCell ref="A19:P19"/>
    <mergeCell ref="B1:C1"/>
    <mergeCell ref="D1:E1"/>
    <mergeCell ref="F1:G1"/>
    <mergeCell ref="I1:P1"/>
    <mergeCell ref="I2:P2"/>
    <mergeCell ref="I3:P3"/>
    <mergeCell ref="I4:P4"/>
    <mergeCell ref="I12:P12"/>
    <mergeCell ref="I5:P6"/>
    <mergeCell ref="I7:P10"/>
  </mergeCells>
  <hyperlinks>
    <hyperlink ref="A19" location="'4'!A1" display="Cliquez ici pour continuer"/>
    <hyperlink ref="A20" location="'2'!A1" display="retour"/>
    <hyperlink ref="P20" location="'4'!A1" display="suivant"/>
    <hyperlink ref="I12:P12" r:id="rId2" display="Comment Appliquer la TVA dans LA Restauration"/>
  </hyperlinks>
  <printOptions horizontalCentered="1" verticalCentered="1"/>
  <pageMargins left="0.78749999999999998" right="0.78749999999999998" top="0.59097222222222223" bottom="0.59097222222222223" header="0.31527777777777777" footer="0.31527777777777777"/>
  <pageSetup paperSize="9" firstPageNumber="0" orientation="landscape" horizontalDpi="300" verticalDpi="300" r:id="rId3"/>
  <headerFooter alignWithMargins="0">
    <oddHeader>&amp;CFeuille &amp;A / 29</oddHeader>
    <oddFooter>&amp;LEVALUER UN RESTAURANT 
AVEC LE NEGHOSCORE&amp;C&amp;D&amp;R&amp;Z&amp;F
&amp;F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29"/>
  <sheetViews>
    <sheetView showGridLines="0" workbookViewId="0">
      <selection activeCell="G25" sqref="G25"/>
    </sheetView>
  </sheetViews>
  <sheetFormatPr baseColWidth="10" defaultColWidth="10.7109375" defaultRowHeight="12.75"/>
  <cols>
    <col min="1" max="8" width="15.7109375" customWidth="1"/>
  </cols>
  <sheetData>
    <row r="1" spans="1:10" ht="35.1" customHeight="1">
      <c r="A1" s="415" t="s">
        <v>123</v>
      </c>
      <c r="B1" s="415"/>
      <c r="C1" s="415"/>
      <c r="D1" s="415"/>
      <c r="E1" s="415"/>
      <c r="F1" s="415"/>
      <c r="G1" s="415"/>
    </row>
    <row r="2" spans="1:10" ht="15" customHeight="1"/>
    <row r="3" spans="1:10" ht="53.25" customHeight="1">
      <c r="A3" s="428" t="s">
        <v>124</v>
      </c>
      <c r="B3" s="428"/>
      <c r="C3" s="428"/>
      <c r="D3" s="428"/>
      <c r="E3" s="428"/>
      <c r="F3" s="428"/>
      <c r="G3" s="428"/>
    </row>
    <row r="4" spans="1:10" ht="24.95" customHeight="1">
      <c r="A4" s="429" t="s">
        <v>125</v>
      </c>
      <c r="B4" s="429"/>
      <c r="C4" s="429"/>
      <c r="D4" s="49"/>
      <c r="E4" s="49"/>
      <c r="F4" s="430">
        <v>0.75</v>
      </c>
      <c r="G4" s="430"/>
      <c r="I4" s="50"/>
    </row>
    <row r="5" spans="1:10" ht="24.95" customHeight="1">
      <c r="A5" s="431" t="s">
        <v>126</v>
      </c>
      <c r="B5" s="431"/>
      <c r="C5" s="431"/>
      <c r="D5" s="431">
        <f>IF('3'!F2=0,(('3'!B2*2)+('3'!D2))/3,((('3'!B2*3)+('3'!D2*2)+('3'!F2*1))/6))</f>
        <v>394529.33333333331</v>
      </c>
      <c r="E5" s="431"/>
      <c r="F5" s="431">
        <f>D5*F4</f>
        <v>295897</v>
      </c>
      <c r="G5" s="431"/>
      <c r="I5" s="51"/>
    </row>
    <row r="6" spans="1:10" s="12" customFormat="1" ht="50.1" customHeight="1">
      <c r="A6" s="426" t="s">
        <v>127</v>
      </c>
      <c r="B6" s="426"/>
      <c r="C6" s="426"/>
      <c r="D6" s="426"/>
      <c r="E6" s="426"/>
      <c r="F6" s="427">
        <f>+F5</f>
        <v>295897</v>
      </c>
      <c r="G6" s="427"/>
    </row>
    <row r="7" spans="1:10" ht="15" customHeight="1"/>
    <row r="8" spans="1:10" ht="15" hidden="1" customHeight="1">
      <c r="A8" s="1" t="s">
        <v>128</v>
      </c>
      <c r="H8" s="52" t="s">
        <v>129</v>
      </c>
    </row>
    <row r="9" spans="1:10" ht="15" hidden="1" customHeight="1">
      <c r="A9" s="1" t="s">
        <v>130</v>
      </c>
    </row>
    <row r="10" spans="1:10" ht="15" hidden="1" customHeight="1">
      <c r="A10" s="1" t="s">
        <v>131</v>
      </c>
    </row>
    <row r="11" spans="1:10" ht="15" hidden="1" customHeight="1">
      <c r="A11" s="1" t="s">
        <v>132</v>
      </c>
    </row>
    <row r="12" spans="1:10" ht="15" hidden="1" customHeight="1">
      <c r="A12" s="1" t="s">
        <v>133</v>
      </c>
    </row>
    <row r="13" spans="1:10" ht="15" hidden="1" customHeight="1">
      <c r="A13" s="53" t="s">
        <v>134</v>
      </c>
    </row>
    <row r="14" spans="1:10" ht="15" hidden="1" customHeight="1">
      <c r="A14" s="1" t="s">
        <v>135</v>
      </c>
    </row>
    <row r="15" spans="1:10" ht="15" hidden="1" customHeight="1">
      <c r="A15" s="1" t="s">
        <v>136</v>
      </c>
      <c r="J15" s="54"/>
    </row>
    <row r="16" spans="1:10" ht="15" hidden="1" customHeight="1">
      <c r="A16" s="1" t="s">
        <v>137</v>
      </c>
      <c r="J16" s="54"/>
    </row>
    <row r="17" spans="1:10" ht="15" hidden="1" customHeight="1">
      <c r="A17" s="1"/>
      <c r="J17" s="54"/>
    </row>
    <row r="18" spans="1:10" ht="15" customHeight="1">
      <c r="A18" s="1"/>
      <c r="J18" s="54"/>
    </row>
    <row r="19" spans="1:10" ht="20.100000000000001" customHeight="1">
      <c r="A19" s="412" t="s">
        <v>99</v>
      </c>
      <c r="B19" s="412"/>
      <c r="C19" s="412"/>
      <c r="D19" s="412"/>
      <c r="E19" s="412"/>
      <c r="F19" s="412"/>
      <c r="G19" s="412"/>
    </row>
    <row r="21" spans="1:10">
      <c r="A21" t="s">
        <v>138</v>
      </c>
    </row>
    <row r="23" spans="1:10">
      <c r="A23" t="s">
        <v>139</v>
      </c>
    </row>
    <row r="25" spans="1:10">
      <c r="A25" s="39" t="s">
        <v>100</v>
      </c>
      <c r="B25" s="25"/>
      <c r="C25" s="25"/>
      <c r="D25" s="25"/>
      <c r="G25" s="21" t="s">
        <v>101</v>
      </c>
    </row>
    <row r="29" spans="1:10">
      <c r="C29" s="29"/>
      <c r="D29" s="12"/>
    </row>
  </sheetData>
  <sheetProtection password="DF64" sheet="1"/>
  <customSheetViews>
    <customSheetView guid="{5AC8B19D-1EA3-40BA-AF9B-95A30F492B48}" showGridLines="0" fitToPage="1" hiddenRows="1">
      <selection activeCell="A25" sqref="A25"/>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10">
    <mergeCell ref="A6:E6"/>
    <mergeCell ref="F6:G6"/>
    <mergeCell ref="A19:G19"/>
    <mergeCell ref="A1:G1"/>
    <mergeCell ref="A3:G3"/>
    <mergeCell ref="A4:C4"/>
    <mergeCell ref="F4:G4"/>
    <mergeCell ref="A5:C5"/>
    <mergeCell ref="D5:E5"/>
    <mergeCell ref="F5:G5"/>
  </mergeCells>
  <hyperlinks>
    <hyperlink ref="A19" location="'5'!A1" display="Cliquez ici pour continuer"/>
    <hyperlink ref="A25" location="'3'!A1" display="retour"/>
    <hyperlink ref="G25" location="'5'!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23"/>
  <sheetViews>
    <sheetView showGridLines="0" workbookViewId="0">
      <selection activeCell="G23" sqref="G23"/>
    </sheetView>
  </sheetViews>
  <sheetFormatPr baseColWidth="10" defaultColWidth="10.7109375" defaultRowHeight="12.75"/>
  <cols>
    <col min="1" max="1" width="30.7109375" customWidth="1"/>
    <col min="2" max="7" width="15.7109375" customWidth="1"/>
    <col min="8" max="8" width="5.7109375" customWidth="1"/>
  </cols>
  <sheetData>
    <row r="1" spans="1:9" ht="35.1" customHeight="1">
      <c r="A1" s="415" t="s">
        <v>140</v>
      </c>
      <c r="B1" s="415"/>
      <c r="C1" s="415"/>
      <c r="D1" s="415"/>
      <c r="E1" s="415"/>
      <c r="F1" s="415"/>
      <c r="G1" s="415"/>
    </row>
    <row r="2" spans="1:9" ht="15" customHeight="1"/>
    <row r="3" spans="1:9" ht="15" customHeight="1"/>
    <row r="4" spans="1:9" ht="15.75" customHeight="1">
      <c r="A4" s="55" t="s">
        <v>141</v>
      </c>
      <c r="B4" s="49"/>
      <c r="C4" s="49"/>
      <c r="D4" s="434">
        <v>4.8</v>
      </c>
      <c r="E4" s="434"/>
      <c r="F4" s="434">
        <v>5.2</v>
      </c>
      <c r="G4" s="434"/>
    </row>
    <row r="5" spans="1:9" ht="15.75" customHeight="1">
      <c r="A5" s="56" t="s">
        <v>142</v>
      </c>
      <c r="B5" s="431">
        <f>IF('3'!F14=0,(('3'!B14*2)+('3'!D14))/3,((('3'!B14*3)+('3'!D14*2)+('3'!F14))/6))</f>
        <v>8050.333333333333</v>
      </c>
      <c r="C5" s="431"/>
      <c r="D5" s="431">
        <f>+B5*D4</f>
        <v>38641.599999999999</v>
      </c>
      <c r="E5" s="431"/>
      <c r="F5" s="431">
        <f>+B5*F4</f>
        <v>41861.73333333333</v>
      </c>
      <c r="G5" s="431"/>
    </row>
    <row r="6" spans="1:9" ht="50.1" customHeight="1">
      <c r="A6" s="432" t="s">
        <v>143</v>
      </c>
      <c r="B6" s="432"/>
      <c r="C6" s="432"/>
      <c r="D6" s="432"/>
      <c r="E6" s="432"/>
      <c r="F6" s="427">
        <f>(+D5+F5)/2</f>
        <v>40251.666666666664</v>
      </c>
      <c r="G6" s="427"/>
    </row>
    <row r="7" spans="1:9" ht="15" customHeight="1"/>
    <row r="8" spans="1:9" ht="15" hidden="1" customHeight="1">
      <c r="A8" s="1" t="s">
        <v>144</v>
      </c>
      <c r="I8" s="52" t="s">
        <v>129</v>
      </c>
    </row>
    <row r="9" spans="1:9" ht="15" hidden="1" customHeight="1">
      <c r="A9" s="1" t="s">
        <v>145</v>
      </c>
    </row>
    <row r="10" spans="1:9" ht="15" hidden="1" customHeight="1">
      <c r="A10" s="1" t="s">
        <v>146</v>
      </c>
    </row>
    <row r="11" spans="1:9" ht="15" hidden="1" customHeight="1">
      <c r="A11" s="1" t="s">
        <v>147</v>
      </c>
    </row>
    <row r="12" spans="1:9" ht="15" hidden="1" customHeight="1">
      <c r="A12" s="1" t="s">
        <v>148</v>
      </c>
    </row>
    <row r="13" spans="1:9" ht="15" hidden="1" customHeight="1"/>
    <row r="14" spans="1:9" ht="15" customHeight="1"/>
    <row r="15" spans="1:9" ht="20.100000000000001" customHeight="1">
      <c r="A15" s="412" t="s">
        <v>99</v>
      </c>
      <c r="B15" s="412"/>
      <c r="C15" s="412"/>
      <c r="D15" s="412"/>
      <c r="E15" s="412"/>
      <c r="F15" s="412"/>
      <c r="G15" s="412"/>
    </row>
    <row r="17" spans="1:7">
      <c r="A17" t="s">
        <v>138</v>
      </c>
    </row>
    <row r="19" spans="1:7" ht="15" customHeight="1">
      <c r="A19" s="433" t="s">
        <v>149</v>
      </c>
      <c r="B19" s="433"/>
      <c r="C19" s="433"/>
      <c r="D19" s="433"/>
      <c r="E19" s="433"/>
      <c r="F19" s="433"/>
      <c r="G19" s="433"/>
    </row>
    <row r="21" spans="1:7" ht="30" customHeight="1">
      <c r="A21" s="433" t="s">
        <v>150</v>
      </c>
      <c r="B21" s="433"/>
      <c r="C21" s="433"/>
      <c r="D21" s="433"/>
      <c r="E21" s="433"/>
      <c r="F21" s="433"/>
      <c r="G21" s="433"/>
    </row>
    <row r="23" spans="1:7">
      <c r="A23" s="39" t="s">
        <v>100</v>
      </c>
      <c r="B23" s="25"/>
      <c r="C23" s="25"/>
      <c r="D23" s="25"/>
      <c r="G23" s="21" t="s">
        <v>101</v>
      </c>
    </row>
  </sheetData>
  <sheetProtection password="DF64" sheet="1"/>
  <customSheetViews>
    <customSheetView guid="{5AC8B19D-1EA3-40BA-AF9B-95A30F492B48}" showGridLines="0" fitToPage="1" hiddenRows="1">
      <selection activeCell="A23" sqref="A23"/>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11">
    <mergeCell ref="A1:G1"/>
    <mergeCell ref="D4:E4"/>
    <mergeCell ref="F4:G4"/>
    <mergeCell ref="B5:C5"/>
    <mergeCell ref="D5:E5"/>
    <mergeCell ref="F5:G5"/>
    <mergeCell ref="A6:E6"/>
    <mergeCell ref="F6:G6"/>
    <mergeCell ref="A15:G15"/>
    <mergeCell ref="A19:G19"/>
    <mergeCell ref="A21:G21"/>
  </mergeCells>
  <hyperlinks>
    <hyperlink ref="A15" location="'6'!A1" display="Cliquez ici pour continuer"/>
    <hyperlink ref="A23" location="'4'!A1" display="retour"/>
    <hyperlink ref="G23" location="'6'!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9"/>
  <sheetViews>
    <sheetView showGridLines="0" workbookViewId="0">
      <selection activeCell="G29" sqref="G29"/>
    </sheetView>
  </sheetViews>
  <sheetFormatPr baseColWidth="10" defaultRowHeight="12.75"/>
  <cols>
    <col min="1" max="1" width="14.42578125" customWidth="1"/>
    <col min="2" max="2" width="13.28515625" customWidth="1"/>
    <col min="3" max="3" width="14.28515625" customWidth="1"/>
    <col min="4" max="4" width="15" customWidth="1"/>
    <col min="6" max="6" width="18.7109375" customWidth="1"/>
    <col min="7" max="7" width="21.85546875" customWidth="1"/>
    <col min="12" max="12" width="12.28515625" bestFit="1" customWidth="1"/>
    <col min="16" max="16" width="12.28515625" bestFit="1" customWidth="1"/>
  </cols>
  <sheetData>
    <row r="1" spans="1:16" ht="18" customHeight="1">
      <c r="A1" s="415" t="s">
        <v>151</v>
      </c>
      <c r="B1" s="415"/>
      <c r="C1" s="415"/>
      <c r="D1" s="415"/>
      <c r="E1" s="415"/>
      <c r="F1" s="415"/>
      <c r="G1" s="415"/>
    </row>
    <row r="2" spans="1:16" ht="13.5" thickBot="1"/>
    <row r="3" spans="1:16" ht="15.75" customHeight="1">
      <c r="A3" s="444" t="s">
        <v>152</v>
      </c>
      <c r="B3" s="444"/>
      <c r="C3" s="444"/>
      <c r="D3" s="444"/>
      <c r="E3" s="444"/>
      <c r="F3" s="444"/>
      <c r="G3" s="444"/>
    </row>
    <row r="4" spans="1:16" ht="44.25" customHeight="1">
      <c r="A4" s="445" t="s">
        <v>153</v>
      </c>
      <c r="B4" s="445"/>
      <c r="C4" s="445"/>
      <c r="D4" s="445"/>
      <c r="E4" s="445"/>
      <c r="F4" s="445"/>
      <c r="G4" s="445"/>
    </row>
    <row r="5" spans="1:16" ht="31.5" customHeight="1">
      <c r="A5" s="445" t="s">
        <v>154</v>
      </c>
      <c r="B5" s="445"/>
      <c r="C5" s="445"/>
      <c r="D5" s="445"/>
      <c r="E5" s="445"/>
      <c r="F5" s="445"/>
      <c r="G5" s="445"/>
    </row>
    <row r="6" spans="1:16" ht="12.75" customHeight="1">
      <c r="A6" s="445" t="s">
        <v>155</v>
      </c>
      <c r="B6" s="445"/>
      <c r="C6" s="445"/>
      <c r="D6" s="445"/>
      <c r="E6" s="445"/>
      <c r="F6" s="445"/>
      <c r="G6" s="445"/>
    </row>
    <row r="7" spans="1:16" ht="16.5" customHeight="1" thickBot="1">
      <c r="A7" s="443" t="s">
        <v>156</v>
      </c>
      <c r="B7" s="443"/>
      <c r="C7" s="443"/>
      <c r="D7" s="443"/>
      <c r="E7" s="443"/>
      <c r="F7" s="443"/>
      <c r="G7" s="443"/>
    </row>
    <row r="8" spans="1:16" ht="15.75">
      <c r="A8" s="58"/>
      <c r="B8" s="58"/>
      <c r="C8" s="58"/>
      <c r="D8" s="58"/>
      <c r="E8" s="58"/>
      <c r="F8" s="58"/>
      <c r="G8" s="58"/>
    </row>
    <row r="9" spans="1:16" ht="15.75" customHeight="1">
      <c r="A9" s="435" t="s">
        <v>157</v>
      </c>
      <c r="B9" s="435"/>
      <c r="C9" s="435"/>
      <c r="D9" s="59">
        <v>32575</v>
      </c>
      <c r="E9" s="442" t="s">
        <v>158</v>
      </c>
      <c r="F9" s="442"/>
      <c r="G9" s="442"/>
    </row>
    <row r="10" spans="1:16" ht="15" customHeight="1">
      <c r="A10" s="435" t="s">
        <v>159</v>
      </c>
      <c r="B10" s="435"/>
      <c r="C10" s="435"/>
      <c r="D10" s="60">
        <v>0</v>
      </c>
      <c r="E10" s="439" t="s">
        <v>160</v>
      </c>
      <c r="F10" s="439"/>
      <c r="G10" s="310">
        <v>0.02</v>
      </c>
    </row>
    <row r="11" spans="1:16" ht="15" customHeight="1">
      <c r="A11" s="435" t="s">
        <v>161</v>
      </c>
      <c r="B11" s="435"/>
      <c r="C11" s="435"/>
      <c r="D11" s="60">
        <v>0</v>
      </c>
      <c r="E11" s="439" t="s">
        <v>162</v>
      </c>
      <c r="F11" s="439"/>
      <c r="G11" s="61" t="s">
        <v>163</v>
      </c>
    </row>
    <row r="12" spans="1:16" ht="18" customHeight="1">
      <c r="A12" s="435" t="s">
        <v>164</v>
      </c>
      <c r="B12" s="435"/>
      <c r="C12" s="435"/>
      <c r="D12" s="60">
        <v>0</v>
      </c>
      <c r="E12" s="436" t="s">
        <v>165</v>
      </c>
      <c r="F12" s="437"/>
      <c r="G12" s="62">
        <v>6.4720000000000004</v>
      </c>
    </row>
    <row r="13" spans="1:16" ht="21.75" customHeight="1">
      <c r="A13" s="438" t="s">
        <v>166</v>
      </c>
      <c r="B13" s="438"/>
      <c r="C13" s="438"/>
      <c r="D13" s="63">
        <v>32575</v>
      </c>
      <c r="E13" s="439" t="s">
        <v>167</v>
      </c>
      <c r="F13" s="439"/>
      <c r="G13" s="64">
        <f>+G12*D13</f>
        <v>210825.40000000002</v>
      </c>
      <c r="P13" s="311"/>
    </row>
    <row r="14" spans="1:16" ht="21.75" customHeight="1">
      <c r="A14" s="65"/>
      <c r="B14" s="66"/>
      <c r="C14" s="66"/>
      <c r="D14" s="67"/>
      <c r="E14" s="440" t="s">
        <v>168</v>
      </c>
      <c r="F14" s="440"/>
      <c r="G14" s="64">
        <f>G15-G13</f>
        <v>90353.742857142817</v>
      </c>
    </row>
    <row r="15" spans="1:16" ht="48.75" customHeight="1">
      <c r="A15" s="441" t="s">
        <v>169</v>
      </c>
      <c r="B15" s="441"/>
      <c r="C15" s="441"/>
      <c r="D15" s="441"/>
      <c r="E15" s="441"/>
      <c r="F15" s="441"/>
      <c r="G15" s="312">
        <f>G13/70*100</f>
        <v>301179.14285714284</v>
      </c>
      <c r="L15" s="311"/>
    </row>
    <row r="17" spans="1:7">
      <c r="A17" t="s">
        <v>170</v>
      </c>
    </row>
    <row r="18" spans="1:7">
      <c r="A18" t="s">
        <v>171</v>
      </c>
    </row>
    <row r="20" spans="1:7">
      <c r="A20" s="25" t="s">
        <v>172</v>
      </c>
    </row>
    <row r="21" spans="1:7">
      <c r="A21" t="s">
        <v>173</v>
      </c>
    </row>
    <row r="22" spans="1:7">
      <c r="A22" t="s">
        <v>174</v>
      </c>
    </row>
    <row r="23" spans="1:7">
      <c r="A23" t="s">
        <v>175</v>
      </c>
    </row>
    <row r="25" spans="1:7" ht="15" customHeight="1">
      <c r="A25" s="412" t="s">
        <v>99</v>
      </c>
      <c r="B25" s="412"/>
      <c r="C25" s="412"/>
      <c r="D25" s="412"/>
      <c r="E25" s="412"/>
      <c r="F25" s="412"/>
      <c r="G25" s="412"/>
    </row>
    <row r="27" spans="1:7">
      <c r="A27" t="s">
        <v>139</v>
      </c>
    </row>
    <row r="29" spans="1:7">
      <c r="A29" s="39" t="s">
        <v>100</v>
      </c>
      <c r="B29" s="25"/>
      <c r="C29" s="25"/>
      <c r="D29" s="25"/>
      <c r="G29" s="21" t="s">
        <v>101</v>
      </c>
    </row>
  </sheetData>
  <sheetProtection password="DF64" sheet="1"/>
  <mergeCells count="19">
    <mergeCell ref="A7:G7"/>
    <mergeCell ref="A1:G1"/>
    <mergeCell ref="A3:G3"/>
    <mergeCell ref="A4:G4"/>
    <mergeCell ref="A5:G5"/>
    <mergeCell ref="A6:G6"/>
    <mergeCell ref="A9:C9"/>
    <mergeCell ref="E9:G9"/>
    <mergeCell ref="A10:C10"/>
    <mergeCell ref="E10:F10"/>
    <mergeCell ref="A11:C11"/>
    <mergeCell ref="E11:F11"/>
    <mergeCell ref="A25:G25"/>
    <mergeCell ref="A12:C12"/>
    <mergeCell ref="E12:F12"/>
    <mergeCell ref="A13:C13"/>
    <mergeCell ref="E13:F13"/>
    <mergeCell ref="E14:F14"/>
    <mergeCell ref="A15:F15"/>
  </mergeCells>
  <hyperlinks>
    <hyperlink ref="A25" location="'7'!A1" display="Cliquez ici pour continuer"/>
    <hyperlink ref="A29" location="'5'!A1" display="retour"/>
    <hyperlink ref="G29" location="'7'!A1" display="suivant"/>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5"/>
  <sheetViews>
    <sheetView showGridLines="0" workbookViewId="0">
      <selection activeCell="G25" sqref="G25"/>
    </sheetView>
  </sheetViews>
  <sheetFormatPr baseColWidth="10" defaultColWidth="10.7109375" defaultRowHeight="12.75"/>
  <cols>
    <col min="1" max="1" width="7.85546875" customWidth="1"/>
    <col min="2" max="3" width="29.85546875" customWidth="1"/>
    <col min="4" max="4" width="2.42578125" hidden="1" customWidth="1"/>
    <col min="5" max="5" width="19" customWidth="1"/>
    <col min="7" max="7" width="10.7109375" customWidth="1"/>
  </cols>
  <sheetData>
    <row r="1" spans="1:10" ht="35.1" customHeight="1">
      <c r="A1" s="415" t="s">
        <v>176</v>
      </c>
      <c r="B1" s="415"/>
      <c r="C1" s="415"/>
      <c r="D1" s="415"/>
      <c r="E1" s="415"/>
      <c r="F1" s="415"/>
      <c r="G1" s="415"/>
    </row>
    <row r="2" spans="1:10" ht="15" customHeight="1"/>
    <row r="3" spans="1:10" ht="38.25" customHeight="1">
      <c r="A3" s="314"/>
      <c r="B3" s="315" t="s">
        <v>507</v>
      </c>
      <c r="C3" s="315"/>
      <c r="D3" s="316"/>
      <c r="E3" s="447">
        <f>'4'!F6</f>
        <v>295897</v>
      </c>
      <c r="F3" s="447"/>
      <c r="G3" s="317"/>
    </row>
    <row r="4" spans="1:10" ht="36.75" customHeight="1">
      <c r="A4" s="314"/>
      <c r="B4" s="315" t="s">
        <v>505</v>
      </c>
      <c r="C4" s="315"/>
      <c r="D4" s="316"/>
      <c r="E4" s="447">
        <f>'5'!F6</f>
        <v>40251.666666666664</v>
      </c>
      <c r="F4" s="447"/>
      <c r="G4" s="317"/>
    </row>
    <row r="5" spans="1:10" ht="38.25" customHeight="1">
      <c r="A5" s="314"/>
      <c r="B5" s="315" t="s">
        <v>506</v>
      </c>
      <c r="C5" s="315"/>
      <c r="D5" s="316"/>
      <c r="E5" s="447">
        <f>'6'!G15</f>
        <v>301179.14285714284</v>
      </c>
      <c r="F5" s="447"/>
      <c r="G5" s="317"/>
    </row>
    <row r="6" spans="1:10" ht="52.5" customHeight="1">
      <c r="A6" s="320"/>
      <c r="B6" s="321" t="s">
        <v>508</v>
      </c>
      <c r="C6" s="321"/>
      <c r="D6" s="322"/>
      <c r="E6" s="448">
        <f>(E3+(E4*2)+(E5*2))/5</f>
        <v>195751.7238095238</v>
      </c>
      <c r="F6" s="448"/>
      <c r="G6" s="323"/>
      <c r="J6" s="12"/>
    </row>
    <row r="7" spans="1:10" ht="39" customHeight="1">
      <c r="A7" s="314"/>
      <c r="B7" s="315" t="s">
        <v>177</v>
      </c>
      <c r="C7" s="315"/>
      <c r="D7" s="316"/>
      <c r="E7" s="449">
        <f>IF('2'!D33="oui",15000,0)</f>
        <v>15000</v>
      </c>
      <c r="F7" s="449"/>
      <c r="G7" s="317"/>
    </row>
    <row r="8" spans="1:10" ht="50.1" customHeight="1">
      <c r="A8" s="446" t="s">
        <v>178</v>
      </c>
      <c r="B8" s="446"/>
      <c r="C8" s="446"/>
      <c r="D8" s="318"/>
      <c r="E8" s="450">
        <f>E6+E7</f>
        <v>210751.7238095238</v>
      </c>
      <c r="F8" s="450"/>
      <c r="G8" s="319"/>
    </row>
    <row r="9" spans="1:10" ht="32.25" customHeight="1">
      <c r="A9" s="68"/>
      <c r="C9" s="69"/>
      <c r="D9" s="69"/>
    </row>
    <row r="10" spans="1:10" ht="15" hidden="1" customHeight="1">
      <c r="A10" s="313"/>
      <c r="B10" s="313"/>
      <c r="C10" s="69"/>
      <c r="D10" s="69"/>
      <c r="E10" s="69"/>
    </row>
    <row r="11" spans="1:10" ht="15" hidden="1" customHeight="1">
      <c r="H11" s="52" t="s">
        <v>129</v>
      </c>
    </row>
    <row r="12" spans="1:10" ht="15" hidden="1" customHeight="1"/>
    <row r="13" spans="1:10" ht="15" hidden="1" customHeight="1">
      <c r="A13" s="25"/>
    </row>
    <row r="14" spans="1:10" ht="15" hidden="1" customHeight="1"/>
    <row r="15" spans="1:10" ht="15" hidden="1" customHeight="1"/>
    <row r="16" spans="1:10" ht="15" hidden="1" customHeight="1">
      <c r="A16" t="s">
        <v>179</v>
      </c>
    </row>
    <row r="17" spans="1:7" ht="15" hidden="1" customHeight="1">
      <c r="A17" t="s">
        <v>180</v>
      </c>
    </row>
    <row r="18" spans="1:7" ht="15" hidden="1" customHeight="1"/>
    <row r="19" spans="1:7" ht="15" hidden="1" customHeight="1">
      <c r="A19" t="s">
        <v>181</v>
      </c>
    </row>
    <row r="21" spans="1:7" ht="42" customHeight="1">
      <c r="A21" s="412" t="s">
        <v>182</v>
      </c>
      <c r="B21" s="412"/>
      <c r="C21" s="412"/>
      <c r="D21" s="412"/>
      <c r="E21" s="412"/>
      <c r="F21" s="412"/>
      <c r="G21" s="38"/>
    </row>
    <row r="23" spans="1:7">
      <c r="A23" t="s">
        <v>138</v>
      </c>
    </row>
    <row r="25" spans="1:7">
      <c r="A25" s="39" t="s">
        <v>100</v>
      </c>
      <c r="B25" s="25"/>
      <c r="C25" s="25"/>
      <c r="D25" s="25"/>
      <c r="G25" s="21" t="s">
        <v>101</v>
      </c>
    </row>
  </sheetData>
  <sheetProtection password="DF64" sheet="1"/>
  <customSheetViews>
    <customSheetView guid="{5AC8B19D-1EA3-40BA-AF9B-95A30F492B48}" showGridLines="0" fitToPage="1" hiddenRows="1">
      <selection activeCell="A25" sqref="A25"/>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9">
    <mergeCell ref="A21:F21"/>
    <mergeCell ref="A1:G1"/>
    <mergeCell ref="A8:C8"/>
    <mergeCell ref="E3:F3"/>
    <mergeCell ref="E4:F4"/>
    <mergeCell ref="E5:F5"/>
    <mergeCell ref="E6:F6"/>
    <mergeCell ref="E7:F7"/>
    <mergeCell ref="E8:F8"/>
  </mergeCells>
  <hyperlinks>
    <hyperlink ref="A21" location="'8'!A1" display="Cliquez ici pour continuer et passer à l'étape de l'évaluation selon Neghoscore"/>
    <hyperlink ref="A25" location="'6'!A1" display="retour"/>
    <hyperlink ref="G25" location="'8'!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r:id="rId1"/>
  <headerFooter alignWithMargins="0">
    <oddHeader>&amp;CFeuille &amp;A / 29</oddHeader>
    <oddFooter>&amp;LEVALUER UN RESTAURANT 
AVEC LE NEGHOSCORE&amp;C&amp;D&amp;R&amp;Z&amp;F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7"/>
  <sheetViews>
    <sheetView showGridLines="0" workbookViewId="0">
      <selection activeCell="D33" sqref="D33"/>
    </sheetView>
  </sheetViews>
  <sheetFormatPr baseColWidth="10" defaultColWidth="10.7109375" defaultRowHeight="12.75"/>
  <cols>
    <col min="1" max="2" width="30.7109375" customWidth="1"/>
    <col min="3" max="3" width="20.7109375" customWidth="1"/>
    <col min="4" max="4" width="30.7109375" customWidth="1"/>
    <col min="5" max="7" width="1.7109375" customWidth="1"/>
  </cols>
  <sheetData>
    <row r="1" spans="1:9" ht="35.1" customHeight="1">
      <c r="A1" s="415" t="s">
        <v>183</v>
      </c>
      <c r="B1" s="415"/>
      <c r="C1" s="415"/>
      <c r="D1" s="415"/>
    </row>
    <row r="2" spans="1:9" ht="15" customHeight="1"/>
    <row r="3" spans="1:9" ht="15" customHeight="1">
      <c r="A3" s="453" t="s">
        <v>184</v>
      </c>
      <c r="B3" s="453"/>
      <c r="C3" s="453"/>
      <c r="D3" s="453"/>
    </row>
    <row r="4" spans="1:9" ht="15" customHeight="1">
      <c r="A4" s="453"/>
      <c r="B4" s="453"/>
      <c r="C4" s="453"/>
      <c r="D4" s="453"/>
    </row>
    <row r="5" spans="1:9" ht="15" customHeight="1"/>
    <row r="6" spans="1:9" ht="15" customHeight="1">
      <c r="A6" s="454" t="s">
        <v>185</v>
      </c>
      <c r="B6" s="454"/>
      <c r="C6" s="454"/>
      <c r="D6" s="70">
        <f>IF('3'!F13=0,(('3'!B13*2)+('3'!D13))/3,((('3'!B13*3)+('3'!D13*2)+('3'!F13*1))/6))</f>
        <v>84973.333333333328</v>
      </c>
      <c r="E6" s="71"/>
      <c r="F6" s="71"/>
      <c r="G6" s="71"/>
    </row>
    <row r="7" spans="1:9" ht="15" customHeight="1">
      <c r="A7" s="454" t="s">
        <v>186</v>
      </c>
      <c r="B7" s="454"/>
      <c r="C7" s="454"/>
      <c r="D7" s="70">
        <f>IF('3'!F6=0,(('3'!B6*2)+('3'!D6))/3,((('3'!B6*3)+('3'!D6*2)+('3'!F6*1))/6))</f>
        <v>356360</v>
      </c>
      <c r="E7" s="71"/>
      <c r="F7" s="71"/>
      <c r="G7" s="71"/>
    </row>
    <row r="8" spans="1:9" ht="15" customHeight="1">
      <c r="A8" s="455" t="s">
        <v>187</v>
      </c>
      <c r="B8" s="455"/>
      <c r="C8" s="455"/>
      <c r="D8" s="72">
        <f>D6/D7</f>
        <v>0.23844801137426572</v>
      </c>
      <c r="E8" s="71"/>
      <c r="F8" s="71"/>
      <c r="G8" s="71"/>
    </row>
    <row r="9" spans="1:9" ht="15" customHeight="1">
      <c r="A9" s="71"/>
      <c r="B9" s="71"/>
      <c r="C9" s="71"/>
      <c r="D9" s="71"/>
      <c r="E9" s="71"/>
      <c r="F9" s="71"/>
      <c r="G9" s="71"/>
    </row>
    <row r="10" spans="1:9" ht="15" hidden="1" customHeight="1">
      <c r="A10" s="456"/>
      <c r="B10" s="456"/>
      <c r="C10" s="456"/>
      <c r="D10" s="456"/>
      <c r="E10" s="456"/>
      <c r="F10" s="73"/>
      <c r="G10" s="73"/>
      <c r="H10" s="54"/>
    </row>
    <row r="11" spans="1:9" ht="15" hidden="1" customHeight="1">
      <c r="A11" s="74" t="s">
        <v>188</v>
      </c>
      <c r="B11" s="451" t="s">
        <v>189</v>
      </c>
      <c r="C11" s="451"/>
      <c r="D11" s="451"/>
      <c r="E11" s="451"/>
      <c r="F11" s="75" t="s">
        <v>129</v>
      </c>
      <c r="G11" s="76"/>
      <c r="H11" s="76"/>
      <c r="I11" s="76"/>
    </row>
    <row r="12" spans="1:9" ht="15" hidden="1" customHeight="1">
      <c r="A12" s="77" t="s">
        <v>190</v>
      </c>
      <c r="B12" s="78" t="s">
        <v>191</v>
      </c>
      <c r="C12" s="79" t="s">
        <v>192</v>
      </c>
      <c r="D12" s="79" t="s">
        <v>193</v>
      </c>
      <c r="E12" s="79" t="s">
        <v>194</v>
      </c>
      <c r="F12" s="80"/>
      <c r="G12" s="81"/>
      <c r="H12" s="81"/>
      <c r="I12" s="81"/>
    </row>
    <row r="13" spans="1:9" ht="15" hidden="1" customHeight="1">
      <c r="A13" s="82" t="s">
        <v>195</v>
      </c>
      <c r="B13" s="82">
        <v>4</v>
      </c>
      <c r="C13" s="82">
        <v>3</v>
      </c>
      <c r="D13" s="82">
        <v>2</v>
      </c>
      <c r="E13" s="82">
        <v>1</v>
      </c>
      <c r="F13" s="83"/>
      <c r="G13" s="83"/>
      <c r="H13" s="83"/>
      <c r="I13" s="83"/>
    </row>
    <row r="14" spans="1:9" ht="15" hidden="1" customHeight="1">
      <c r="A14" s="84"/>
      <c r="B14" s="85"/>
      <c r="C14" s="85"/>
      <c r="D14" s="85"/>
      <c r="E14" s="85"/>
      <c r="F14" s="83"/>
      <c r="G14" s="83"/>
      <c r="H14" s="83"/>
      <c r="I14" s="83"/>
    </row>
    <row r="15" spans="1:9" ht="15" hidden="1" customHeight="1">
      <c r="A15" s="452" t="s">
        <v>196</v>
      </c>
      <c r="B15" s="452"/>
      <c r="C15" s="452"/>
      <c r="D15" s="452"/>
      <c r="E15" s="452"/>
      <c r="F15" s="452"/>
      <c r="G15" s="452"/>
      <c r="I15" s="83"/>
    </row>
    <row r="16" spans="1:9" ht="15" hidden="1" customHeight="1">
      <c r="A16" s="452" t="s">
        <v>197</v>
      </c>
      <c r="B16" s="452"/>
      <c r="C16" s="452"/>
      <c r="D16" s="452"/>
      <c r="E16" s="452"/>
      <c r="F16" s="452"/>
      <c r="G16" s="452"/>
      <c r="H16" s="86"/>
      <c r="I16" s="83"/>
    </row>
    <row r="17" spans="1:9" ht="15" hidden="1" customHeight="1">
      <c r="A17" s="452" t="s">
        <v>198</v>
      </c>
      <c r="B17" s="452"/>
      <c r="C17" s="452"/>
      <c r="D17" s="452"/>
      <c r="E17" s="452"/>
      <c r="F17" s="452"/>
      <c r="G17" s="452"/>
      <c r="H17" s="86"/>
      <c r="I17" s="83"/>
    </row>
    <row r="18" spans="1:9" ht="15" hidden="1" customHeight="1">
      <c r="A18" s="452" t="s">
        <v>199</v>
      </c>
      <c r="B18" s="452"/>
      <c r="C18" s="452"/>
      <c r="D18" s="452"/>
      <c r="E18" s="452"/>
      <c r="F18" s="452"/>
      <c r="G18" s="452"/>
      <c r="H18" s="86"/>
      <c r="I18" s="83"/>
    </row>
    <row r="19" spans="1:9" ht="15" hidden="1" customHeight="1">
      <c r="A19" s="452" t="s">
        <v>200</v>
      </c>
      <c r="B19" s="452"/>
      <c r="C19" s="452"/>
      <c r="D19" s="452"/>
      <c r="E19" s="452"/>
      <c r="F19" s="452"/>
      <c r="G19" s="452"/>
      <c r="H19" s="86"/>
      <c r="I19" s="83"/>
    </row>
    <row r="20" spans="1:9" ht="15" hidden="1" customHeight="1">
      <c r="A20" s="452" t="s">
        <v>201</v>
      </c>
      <c r="B20" s="452"/>
      <c r="C20" s="452"/>
      <c r="D20" s="452"/>
      <c r="E20" s="452"/>
      <c r="F20" s="452"/>
      <c r="G20" s="452"/>
      <c r="H20" s="86"/>
      <c r="I20" s="83"/>
    </row>
    <row r="21" spans="1:9" ht="15" hidden="1" customHeight="1">
      <c r="A21" s="452" t="s">
        <v>202</v>
      </c>
      <c r="B21" s="452"/>
      <c r="C21" s="452"/>
      <c r="D21" s="452"/>
      <c r="E21" s="452"/>
      <c r="F21" s="452"/>
      <c r="G21" s="452"/>
      <c r="H21" s="86"/>
      <c r="I21" s="83"/>
    </row>
    <row r="22" spans="1:9" ht="15" hidden="1" customHeight="1">
      <c r="A22" s="452" t="s">
        <v>203</v>
      </c>
      <c r="B22" s="452"/>
      <c r="C22" s="452"/>
      <c r="D22" s="452"/>
      <c r="E22" s="452"/>
      <c r="F22" s="452"/>
      <c r="G22" s="452"/>
      <c r="H22" s="86"/>
      <c r="I22" s="83"/>
    </row>
    <row r="23" spans="1:9" ht="15" hidden="1" customHeight="1">
      <c r="A23" s="452" t="s">
        <v>204</v>
      </c>
      <c r="B23" s="452"/>
      <c r="C23" s="452"/>
      <c r="D23" s="452"/>
      <c r="E23" s="452"/>
      <c r="F23" s="452"/>
      <c r="G23" s="452"/>
      <c r="H23" s="86"/>
      <c r="I23" s="83"/>
    </row>
    <row r="24" spans="1:9" ht="15" hidden="1" customHeight="1">
      <c r="A24" s="452" t="s">
        <v>205</v>
      </c>
      <c r="B24" s="452"/>
      <c r="C24" s="452"/>
      <c r="D24" s="452"/>
      <c r="E24" s="452"/>
      <c r="F24" s="452"/>
      <c r="G24" s="452"/>
      <c r="H24" s="86"/>
      <c r="I24" s="83"/>
    </row>
    <row r="25" spans="1:9" ht="15" customHeight="1">
      <c r="A25" s="71"/>
      <c r="B25" s="73"/>
      <c r="C25" s="73"/>
      <c r="D25" s="73"/>
      <c r="E25" s="71"/>
      <c r="F25" s="71"/>
      <c r="G25" s="71"/>
    </row>
    <row r="26" spans="1:9" ht="50.1" customHeight="1">
      <c r="A26" s="457" t="s">
        <v>206</v>
      </c>
      <c r="B26" s="457"/>
      <c r="C26" s="87">
        <f>IF(D8&lt;0.3,4,IF(AND(D8&gt;=0.3,D8&lt;0.35),3,IF(AND(D8&gt;=0.35,D8&lt;0.4),2,1)))</f>
        <v>4</v>
      </c>
      <c r="D26" s="88" t="s">
        <v>207</v>
      </c>
      <c r="E26" s="89" t="s">
        <v>208</v>
      </c>
      <c r="F26" s="71"/>
      <c r="G26" s="71"/>
    </row>
    <row r="27" spans="1:9" ht="15" customHeight="1">
      <c r="B27" s="29"/>
      <c r="C27" s="29"/>
      <c r="D27" s="29"/>
    </row>
    <row r="28" spans="1:9" ht="15" customHeight="1"/>
    <row r="29" spans="1:9" ht="20.100000000000001" customHeight="1">
      <c r="A29" s="412" t="s">
        <v>99</v>
      </c>
      <c r="B29" s="412"/>
      <c r="C29" s="412"/>
      <c r="D29" s="412"/>
      <c r="F29" s="90"/>
    </row>
    <row r="31" spans="1:9">
      <c r="A31" t="s">
        <v>138</v>
      </c>
    </row>
    <row r="33" spans="1:4">
      <c r="A33" s="39" t="s">
        <v>100</v>
      </c>
      <c r="B33" s="25"/>
      <c r="C33" s="25"/>
      <c r="D33" s="21" t="s">
        <v>101</v>
      </c>
    </row>
    <row r="37" spans="1:4" ht="18" customHeight="1"/>
  </sheetData>
  <sheetProtection password="DF64" sheet="1"/>
  <customSheetViews>
    <customSheetView guid="{5AC8B19D-1EA3-40BA-AF9B-95A30F492B48}" showGridLines="0" fitToPage="1" hiddenRows="1">
      <selection activeCell="A33" sqref="A33"/>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19">
    <mergeCell ref="A17:G17"/>
    <mergeCell ref="A18:G18"/>
    <mergeCell ref="A29:D29"/>
    <mergeCell ref="A20:G20"/>
    <mergeCell ref="A21:G21"/>
    <mergeCell ref="A22:G22"/>
    <mergeCell ref="A23:G23"/>
    <mergeCell ref="A24:G24"/>
    <mergeCell ref="A26:B26"/>
    <mergeCell ref="A19:G19"/>
    <mergeCell ref="B11:E11"/>
    <mergeCell ref="A15:G15"/>
    <mergeCell ref="A16:G16"/>
    <mergeCell ref="A1:D1"/>
    <mergeCell ref="A3:D4"/>
    <mergeCell ref="A6:C6"/>
    <mergeCell ref="A7:C7"/>
    <mergeCell ref="A8:C8"/>
    <mergeCell ref="A10:E10"/>
  </mergeCells>
  <hyperlinks>
    <hyperlink ref="A29" location="'9'!A1" display="Cliquez ici pour continuer"/>
    <hyperlink ref="A33" location="'7'!A1" display="retour"/>
    <hyperlink ref="D33" location="'9'!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8"/>
  <sheetViews>
    <sheetView showGridLines="0" workbookViewId="0">
      <selection activeCell="D28" sqref="D28"/>
    </sheetView>
  </sheetViews>
  <sheetFormatPr baseColWidth="10" defaultColWidth="10.7109375" defaultRowHeight="12.75"/>
  <cols>
    <col min="1" max="4" width="30.7109375" customWidth="1"/>
    <col min="5" max="5" width="15.7109375" customWidth="1"/>
    <col min="6" max="6" width="12.28515625" customWidth="1"/>
  </cols>
  <sheetData>
    <row r="1" spans="1:9" ht="35.1" customHeight="1">
      <c r="A1" s="415" t="s">
        <v>209</v>
      </c>
      <c r="B1" s="415"/>
      <c r="C1" s="415"/>
      <c r="D1" s="415"/>
      <c r="E1" s="91"/>
    </row>
    <row r="2" spans="1:9" ht="15" customHeight="1">
      <c r="A2" s="92"/>
      <c r="B2" s="92"/>
      <c r="C2" s="92"/>
      <c r="D2" s="92"/>
      <c r="E2" s="91"/>
    </row>
    <row r="3" spans="1:9" ht="15" customHeight="1">
      <c r="A3" s="453" t="s">
        <v>210</v>
      </c>
      <c r="B3" s="453"/>
      <c r="C3" s="453"/>
      <c r="D3" s="453"/>
    </row>
    <row r="4" spans="1:9" ht="15" customHeight="1">
      <c r="A4" s="453"/>
      <c r="B4" s="453"/>
      <c r="C4" s="453"/>
      <c r="D4" s="453"/>
    </row>
    <row r="5" spans="1:9" ht="20.100000000000001" customHeight="1">
      <c r="A5" s="458" t="s">
        <v>211</v>
      </c>
      <c r="B5" s="458"/>
      <c r="C5" s="458"/>
      <c r="D5" s="458"/>
    </row>
    <row r="6" spans="1:9" ht="20.100000000000001" customHeight="1">
      <c r="A6" s="458"/>
      <c r="B6" s="458"/>
      <c r="C6" s="458"/>
      <c r="D6" s="458"/>
    </row>
    <row r="7" spans="1:9" ht="20.100000000000001" customHeight="1">
      <c r="A7" s="458"/>
      <c r="B7" s="458"/>
      <c r="C7" s="458"/>
      <c r="D7" s="458"/>
    </row>
    <row r="8" spans="1:9" ht="15" customHeight="1"/>
    <row r="9" spans="1:9" ht="15" customHeight="1">
      <c r="A9" s="454" t="s">
        <v>186</v>
      </c>
      <c r="B9" s="454"/>
      <c r="C9" s="454"/>
      <c r="D9" s="365">
        <f>'8'!D7</f>
        <v>356360</v>
      </c>
      <c r="E9" s="71"/>
    </row>
    <row r="10" spans="1:9" ht="15" customHeight="1">
      <c r="A10" s="454" t="s">
        <v>212</v>
      </c>
      <c r="B10" s="454"/>
      <c r="C10" s="454"/>
      <c r="D10" s="366">
        <v>6</v>
      </c>
      <c r="E10" s="93"/>
    </row>
    <row r="11" spans="1:9" ht="15" customHeight="1">
      <c r="A11" s="455" t="s">
        <v>213</v>
      </c>
      <c r="B11" s="455"/>
      <c r="C11" s="455"/>
      <c r="D11" s="94">
        <f>D9/D10</f>
        <v>59393.333333333336</v>
      </c>
      <c r="E11" s="95"/>
    </row>
    <row r="12" spans="1:9" ht="15" customHeight="1">
      <c r="A12" s="71"/>
      <c r="B12" s="71"/>
      <c r="C12" s="71"/>
      <c r="D12" s="71"/>
      <c r="E12" s="71"/>
    </row>
    <row r="13" spans="1:9" ht="15" hidden="1" customHeight="1">
      <c r="A13" s="74" t="s">
        <v>188</v>
      </c>
      <c r="B13" s="451" t="s">
        <v>214</v>
      </c>
      <c r="C13" s="451"/>
      <c r="D13" s="451"/>
      <c r="E13" s="451"/>
      <c r="F13" s="75" t="s">
        <v>129</v>
      </c>
      <c r="G13" s="96"/>
      <c r="H13" s="96"/>
      <c r="I13" s="96"/>
    </row>
    <row r="14" spans="1:9" ht="15" hidden="1" customHeight="1">
      <c r="A14" s="77" t="s">
        <v>190</v>
      </c>
      <c r="B14" s="97" t="s">
        <v>215</v>
      </c>
      <c r="C14" s="82" t="s">
        <v>216</v>
      </c>
      <c r="D14" s="82" t="s">
        <v>217</v>
      </c>
      <c r="E14" s="82" t="s">
        <v>218</v>
      </c>
      <c r="F14" s="98"/>
      <c r="G14" s="98"/>
      <c r="H14" s="98"/>
      <c r="I14" s="98"/>
    </row>
    <row r="15" spans="1:9" ht="15" hidden="1" customHeight="1">
      <c r="A15" s="82" t="s">
        <v>195</v>
      </c>
      <c r="B15" s="99">
        <v>1</v>
      </c>
      <c r="C15" s="99">
        <v>2</v>
      </c>
      <c r="D15" s="99">
        <v>3</v>
      </c>
      <c r="E15" s="99">
        <v>4</v>
      </c>
      <c r="F15" s="89"/>
      <c r="G15" s="89"/>
      <c r="H15" s="89"/>
      <c r="I15" s="89"/>
    </row>
    <row r="16" spans="1:9" ht="15" hidden="1" customHeight="1">
      <c r="A16" s="71"/>
      <c r="B16" s="71"/>
      <c r="C16" s="100"/>
      <c r="D16" s="71"/>
      <c r="E16" s="71"/>
    </row>
    <row r="17" spans="1:7" ht="15" hidden="1" customHeight="1">
      <c r="A17" s="459" t="s">
        <v>219</v>
      </c>
      <c r="B17" s="459"/>
      <c r="C17" s="459"/>
      <c r="D17" s="459"/>
      <c r="E17" s="101"/>
      <c r="F17" s="102"/>
      <c r="G17" s="102"/>
    </row>
    <row r="18" spans="1:7" s="54" customFormat="1" ht="15" hidden="1" customHeight="1">
      <c r="A18" s="460" t="s">
        <v>220</v>
      </c>
      <c r="B18" s="460"/>
      <c r="C18" s="460"/>
      <c r="D18" s="460"/>
      <c r="E18" s="103"/>
      <c r="F18" s="104"/>
      <c r="G18" s="104"/>
    </row>
    <row r="19" spans="1:7" s="54" customFormat="1" ht="15" hidden="1" customHeight="1">
      <c r="A19" s="105"/>
      <c r="B19" s="106"/>
      <c r="C19" s="106"/>
      <c r="D19" s="106"/>
      <c r="E19" s="107"/>
    </row>
    <row r="20" spans="1:7" s="54" customFormat="1" ht="15" customHeight="1">
      <c r="A20" s="105"/>
      <c r="B20" s="73"/>
      <c r="C20" s="73"/>
      <c r="D20" s="73"/>
      <c r="E20" s="107"/>
    </row>
    <row r="21" spans="1:7" ht="50.1" customHeight="1">
      <c r="A21" s="432" t="s">
        <v>221</v>
      </c>
      <c r="B21" s="432"/>
      <c r="C21" s="87">
        <f>IF(D11&gt;55000,4,IF(AND(D11&lt;=55000,D11&gt;=52000),3,IF(AND(D11&lt;52000,D11&gt;=47000),2,1)))</f>
        <v>4</v>
      </c>
      <c r="D21" s="108" t="s">
        <v>222</v>
      </c>
      <c r="E21" s="71"/>
    </row>
    <row r="22" spans="1:7" ht="15" customHeight="1">
      <c r="A22" s="12"/>
      <c r="B22" s="29"/>
      <c r="C22" s="29"/>
      <c r="D22" s="29"/>
    </row>
    <row r="23" spans="1:7" ht="15" customHeight="1"/>
    <row r="24" spans="1:7" ht="20.100000000000001" customHeight="1">
      <c r="A24" s="412" t="s">
        <v>99</v>
      </c>
      <c r="B24" s="412"/>
      <c r="C24" s="412"/>
      <c r="D24" s="412"/>
      <c r="F24" s="90"/>
    </row>
    <row r="26" spans="1:7">
      <c r="A26" t="s">
        <v>138</v>
      </c>
    </row>
    <row r="28" spans="1:7">
      <c r="A28" s="39" t="s">
        <v>100</v>
      </c>
      <c r="B28" s="25"/>
      <c r="C28" s="25"/>
      <c r="D28" s="21" t="s">
        <v>101</v>
      </c>
    </row>
  </sheetData>
  <sheetProtection password="DF64" sheet="1"/>
  <protectedRanges>
    <protectedRange sqref="D10" name="Plage1"/>
  </protectedRanges>
  <customSheetViews>
    <customSheetView guid="{5AC8B19D-1EA3-40BA-AF9B-95A30F492B48}" showGridLines="0" fitToPage="1" hiddenRows="1">
      <selection activeCell="A28" sqref="A28"/>
      <pageMargins left="0.78749999999999998" right="0.78749999999999998" top="0.59097222222222223" bottom="0.59097222222222223" header="0.31527777777777777" footer="0.31527777777777777"/>
      <printOptions horizontalCentered="1"/>
      <pageSetup paperSize="9" firstPageNumber="0" orientation="portrait" horizontalDpi="300" verticalDpi="300"/>
      <headerFooter alignWithMargins="0">
        <oddHeader>&amp;CFeuille &amp;A / 29</oddHeader>
        <oddFooter>&amp;LEVALUER UN RESTAURANT 
AVEC LE NEGHOSCORE&amp;C&amp;D&amp;R&amp;Z&amp;F
&amp;F</oddFooter>
      </headerFooter>
    </customSheetView>
  </customSheetViews>
  <mergeCells count="11">
    <mergeCell ref="A24:D24"/>
    <mergeCell ref="A11:C11"/>
    <mergeCell ref="B13:E13"/>
    <mergeCell ref="A17:D17"/>
    <mergeCell ref="A18:D18"/>
    <mergeCell ref="A21:B21"/>
    <mergeCell ref="A1:D1"/>
    <mergeCell ref="A3:D4"/>
    <mergeCell ref="A5:D7"/>
    <mergeCell ref="A9:C9"/>
    <mergeCell ref="A10:C10"/>
  </mergeCells>
  <hyperlinks>
    <hyperlink ref="A24" location="'10'!A1" display="Cliquez ici pour continuer"/>
    <hyperlink ref="A28" location="'8'!A1" display="retour"/>
    <hyperlink ref="D28" location="'10'!A1" display="suivant"/>
  </hyperlinks>
  <printOptions horizontalCentered="1"/>
  <pageMargins left="0.78749999999999998" right="0.78749999999999998" top="0.59097222222222223" bottom="0.59097222222222223" header="0.31527777777777777" footer="0.31527777777777777"/>
  <pageSetup paperSize="9" firstPageNumber="0" orientation="portrait" horizontalDpi="300" verticalDpi="300"/>
  <headerFooter alignWithMargins="0">
    <oddHeader>&amp;CFeuille &amp;A / 29</oddHeader>
    <oddFooter>&amp;LEVALUER UN RESTAURANT 
AVEC LE NEGHOSCORE&amp;C&amp;D&amp;R&amp;Z&amp;F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29</vt:i4>
      </vt:variant>
      <vt:variant>
        <vt:lpstr>Plages nommées</vt:lpstr>
      </vt:variant>
      <vt:variant>
        <vt:i4>40</vt:i4>
      </vt:variant>
    </vt:vector>
  </HeadingPairs>
  <TitlesOfParts>
    <vt:vector size="69" baseType="lpstr">
      <vt:lpstr>1 - INTRODUCTION</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26 - RESULTAT</vt:lpstr>
      <vt:lpstr>27</vt:lpstr>
      <vt:lpstr>28</vt:lpstr>
      <vt:lpstr>29</vt:lpstr>
      <vt:lpstr>__xlnm.Print_Area</vt:lpstr>
      <vt:lpstr>__xlnm.Print_Area_1</vt:lpstr>
      <vt:lpstr>__xlnm.Print_Area_10</vt:lpstr>
      <vt:lpstr>__xlnm.Print_Area_11</vt:lpstr>
      <vt:lpstr>__xlnm.Print_Area_12</vt:lpstr>
      <vt:lpstr>__xlnm.Print_Area_13</vt:lpstr>
      <vt:lpstr>__xlnm.Print_Area_14</vt:lpstr>
      <vt:lpstr>__xlnm.Print_Area_17</vt:lpstr>
      <vt:lpstr>__xlnm.Print_Area_18</vt:lpstr>
      <vt:lpstr>__xlnm.Print_Area_19</vt:lpstr>
      <vt:lpstr>__xlnm.Print_Area_2</vt:lpstr>
      <vt:lpstr>__xlnm.Print_Area_21</vt:lpstr>
      <vt:lpstr>__xlnm.Print_Area_22</vt:lpstr>
      <vt:lpstr>__xlnm.Print_Area_3</vt:lpstr>
      <vt:lpstr>__xlnm.Print_Area_4</vt:lpstr>
      <vt:lpstr>__xlnm.Print_Area_5</vt:lpstr>
      <vt:lpstr>__xlnm.Print_Area_6</vt:lpstr>
      <vt:lpstr>__xlnm.Print_Area_7</vt:lpstr>
      <vt:lpstr>__xlnm.Print_Area_8</vt:lpstr>
      <vt:lpstr>__xlnm.Print_Area_9</vt:lpstr>
      <vt:lpstr>'1 - INTRODUCTION'!Zone_d_impression</vt:lpstr>
      <vt:lpstr>'10'!Zone_d_impression</vt:lpstr>
      <vt:lpstr>'12'!Zone_d_impression</vt:lpstr>
      <vt:lpstr>'13'!Zone_d_impression</vt:lpstr>
      <vt:lpstr>'15'!Zone_d_impression</vt:lpstr>
      <vt:lpstr>'16'!Zone_d_impression</vt:lpstr>
      <vt:lpstr>'17'!Zone_d_impression</vt:lpstr>
      <vt:lpstr>'18'!Zone_d_impression</vt:lpstr>
      <vt:lpstr>'19'!Zone_d_impression</vt:lpstr>
      <vt:lpstr>'2'!Zone_d_impression</vt:lpstr>
      <vt:lpstr>'20'!Zone_d_impression</vt:lpstr>
      <vt:lpstr>'21'!Zone_d_impression</vt:lpstr>
      <vt:lpstr>'22'!Zone_d_impression</vt:lpstr>
      <vt:lpstr>'25'!Zone_d_impression</vt:lpstr>
      <vt:lpstr>'26 - RESULTAT'!Zone_d_impression</vt:lpstr>
      <vt:lpstr>'3'!Zone_d_impression</vt:lpstr>
      <vt:lpstr>'4'!Zone_d_impression</vt:lpstr>
      <vt:lpstr>'5'!Zone_d_impression</vt:lpstr>
      <vt:lpstr>'7'!Zone_d_impression</vt:lpstr>
      <vt:lpstr>'8'!Zone_d_impression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Célia Rigon</dc:creator>
  <cp:lastModifiedBy>JEAN CASTELL</cp:lastModifiedBy>
  <dcterms:created xsi:type="dcterms:W3CDTF">2012-04-13T14:05:57Z</dcterms:created>
  <dcterms:modified xsi:type="dcterms:W3CDTF">2018-03-27T16:22:01Z</dcterms:modified>
</cp:coreProperties>
</file>