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595" windowHeight="9720" tabRatio="722" activeTab="10"/>
  </bookViews>
  <sheets>
    <sheet name="Avant propos" sheetId="1" r:id="rId1"/>
    <sheet name="1-CA" sheetId="2" r:id="rId2"/>
    <sheet name="2-Nbre couverts" sheetId="3" r:id="rId3"/>
    <sheet name="3-Rentabilité" sheetId="4" r:id="rId4"/>
    <sheet name="4-% charges patronales" sheetId="5" r:id="rId5"/>
    <sheet name="5-charges salariés" sheetId="6" r:id="rId6"/>
    <sheet name="6-Smic" sheetId="7" r:id="rId7"/>
    <sheet name="7- Salariés =Smic" sheetId="8" r:id="rId8"/>
    <sheet name="8-Salariés +Smic" sheetId="9" r:id="rId9"/>
    <sheet name="9- Prime" sheetId="10" r:id="rId10"/>
    <sheet name="Résultat" sheetId="11" r:id="rId11"/>
  </sheets>
  <externalReferences>
    <externalReference r:id="rId14"/>
  </externalReferences>
  <definedNames>
    <definedName name="_xlnm.Print_Area" localSheetId="1">'1-CA'!$A$1:$L$14</definedName>
    <definedName name="_xlnm.Print_Area" localSheetId="2">'2-Nbre couverts'!$A$1:$L$14</definedName>
    <definedName name="_xlnm.Print_Area" localSheetId="3">'3-Rentabilité'!$A$1:$N$14</definedName>
    <definedName name="_xlnm.Print_Area" localSheetId="4">'4-% charges patronales'!$A$1:$L$14</definedName>
    <definedName name="_xlnm.Print_Area" localSheetId="5">'5-charges salariés'!$A$1:$L$14</definedName>
    <definedName name="_xlnm.Print_Area" localSheetId="6">'6-Smic'!$A$1:$L$14</definedName>
    <definedName name="_xlnm.Print_Area" localSheetId="7">'7- Salariés =Smic'!$A$1:$L$14</definedName>
    <definedName name="_xlnm.Print_Area" localSheetId="8">'8-Salariés +Smic'!$A$1:$E$14</definedName>
    <definedName name="_xlnm.Print_Area" localSheetId="9">'9- Prime'!$A$1:$L$14</definedName>
    <definedName name="_xlnm.Print_Area" localSheetId="0">'Avant propos'!$A$1:$D$17</definedName>
    <definedName name="_xlnm.Print_Area" localSheetId="10">'Résultat'!$G$6:$S$46</definedName>
  </definedNames>
  <calcPr fullCalcOnLoad="1"/>
</workbook>
</file>

<file path=xl/sharedStrings.xml><?xml version="1.0" encoding="utf-8"?>
<sst xmlns="http://schemas.openxmlformats.org/spreadsheetml/2006/main" count="162" uniqueCount="108">
  <si>
    <t>(lignes à masquer en ligne)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</si>
  <si>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</si>
  <si>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</si>
  <si>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</si>
  <si>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</si>
  <si>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</si>
  <si>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</si>
  <si>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</si>
  <si>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</si>
  <si>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</si>
  <si>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</si>
  <si>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</si>
  <si>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</si>
  <si>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>J - nombre de couverts réalisés, moyenne par jour, ouvrant droit à la prime</t>
  </si>
  <si>
    <t>K - masse salariale en sus, en brut</t>
  </si>
  <si>
    <t>I - Prime par couvert</t>
  </si>
  <si>
    <t>M - salaire net, par salarié</t>
  </si>
  <si>
    <t>D - base de calcul, charges patronales</t>
  </si>
  <si>
    <t>N - % de la prime brute / CA</t>
  </si>
  <si>
    <t>E - base de calcul, salaire net</t>
  </si>
  <si>
    <t>O - masse salariale brute hors prime</t>
  </si>
  <si>
    <t>F - montant du smic horaire</t>
  </si>
  <si>
    <t>msb par catégorie</t>
  </si>
  <si>
    <t>P - masse salariale brute,  prime incluse</t>
  </si>
  <si>
    <t>G - nombre de salariés au smic</t>
  </si>
  <si>
    <t>Q - masse salariale, charges patronales et primes incluses</t>
  </si>
  <si>
    <t>H - nombre de salariés payés</t>
  </si>
  <si>
    <t>au dessus du smic</t>
  </si>
  <si>
    <t>Pour les mois encore inconnus, entrez 0</t>
  </si>
  <si>
    <t>Si ce nombre est encore inconnu, entrez 0</t>
  </si>
  <si>
    <t>Au total, notez que :</t>
  </si>
  <si>
    <t>Cet outil vous permet de mesurer le coût pour l’entreprise d'une prime sur objectifs et ce que cela rapporte en salaire net à chaque salarié</t>
  </si>
  <si>
    <t>Pour faire ce calcul vous devez être en possession des informations suivantes :</t>
  </si>
  <si>
    <t>Nombre de couverts réalisés par mois</t>
  </si>
  <si>
    <t>Chiffre d'affaires par mois</t>
  </si>
  <si>
    <t>Cliquez ici pour commencer</t>
  </si>
  <si>
    <t>Cliquez ici pour continuer</t>
  </si>
  <si>
    <r>
      <t>1</t>
    </r>
    <r>
      <rPr>
        <b/>
        <sz val="12"/>
        <color indexed="12"/>
        <rFont val="Arial"/>
        <family val="2"/>
      </rPr>
      <t>re</t>
    </r>
    <r>
      <rPr>
        <b/>
        <sz val="14"/>
        <color indexed="12"/>
        <rFont val="Arial"/>
        <family val="2"/>
      </rPr>
      <t xml:space="preserve"> année</t>
    </r>
  </si>
  <si>
    <t>NOM
de l'entreprise</t>
  </si>
  <si>
    <r>
      <t>Rappel :</t>
    </r>
    <r>
      <rPr>
        <sz val="12"/>
        <rFont val="Arial"/>
        <family val="2"/>
      </rPr>
      <t xml:space="preserve"> le point mort de l'entreprise est son seuil de rentabilité</t>
    </r>
  </si>
  <si>
    <r>
      <t>Exemple :</t>
    </r>
    <r>
      <rPr>
        <sz val="12"/>
        <rFont val="Arial"/>
        <family val="2"/>
      </rPr>
      <t xml:space="preserve"> si les charges patronales représentent </t>
    </r>
    <r>
      <rPr>
        <b/>
        <sz val="12"/>
        <rFont val="Arial"/>
        <family val="2"/>
      </rPr>
      <t>45 %</t>
    </r>
    <r>
      <rPr>
        <sz val="12"/>
        <rFont val="Arial"/>
        <family val="2"/>
      </rPr>
      <t xml:space="preserve"> du salaire brut, </t>
    </r>
    <r>
      <rPr>
        <b/>
        <sz val="12"/>
        <rFont val="Arial"/>
        <family val="2"/>
      </rPr>
      <t>entrez 1,45</t>
    </r>
  </si>
  <si>
    <t>Etape 6 : le Smic</t>
  </si>
  <si>
    <t>Taux du Smic</t>
  </si>
  <si>
    <t>Noms :</t>
  </si>
  <si>
    <t>Cliquez ici pour voir le résultat</t>
  </si>
  <si>
    <t>Calculs avec vos données</t>
  </si>
  <si>
    <t>nombre total de salariés</t>
  </si>
  <si>
    <t>L - masse salariale en sus, charges patronales comprises</t>
  </si>
  <si>
    <r>
      <t xml:space="preserve">* </t>
    </r>
    <r>
      <rPr>
        <sz val="12"/>
        <rFont val="Arial"/>
        <family val="0"/>
      </rPr>
      <t>coût supplémentaire exprimé en masse salariale charges patronales comprises</t>
    </r>
  </si>
  <si>
    <t>taux en vigueur au</t>
  </si>
  <si>
    <r>
      <t xml:space="preserve">Vous pouvez </t>
    </r>
    <r>
      <rPr>
        <b/>
        <sz val="12"/>
        <rFont val="Arial"/>
        <family val="0"/>
      </rPr>
      <t>enregistrer ce fichier</t>
    </r>
    <r>
      <rPr>
        <sz val="12"/>
        <rFont val="Arial"/>
        <family val="0"/>
      </rPr>
      <t xml:space="preserve"> sur votre ordinateur en sélectionnant dans le menu : </t>
    </r>
    <r>
      <rPr>
        <b/>
        <i/>
        <sz val="12"/>
        <rFont val="Arial"/>
        <family val="0"/>
      </rPr>
      <t>Fichier</t>
    </r>
    <r>
      <rPr>
        <sz val="12"/>
        <rFont val="Arial"/>
        <family val="0"/>
      </rPr>
      <t xml:space="preserve"> et </t>
    </r>
    <r>
      <rPr>
        <b/>
        <i/>
        <sz val="12"/>
        <rFont val="Arial"/>
        <family val="0"/>
      </rPr>
      <t>Enregistrer sous</t>
    </r>
  </si>
  <si>
    <t>Etape 1 : Votre chiffre d'affaires</t>
  </si>
  <si>
    <r>
      <t>Entrez votre chiffre d'affaires HT par mois</t>
    </r>
    <r>
      <rPr>
        <sz val="12"/>
        <rFont val="Arial"/>
        <family val="2"/>
      </rPr>
      <t xml:space="preserve"> dans les cases en jaune (en remplacement de ceux utilisés dans cet exemple)</t>
    </r>
  </si>
  <si>
    <r>
      <t xml:space="preserve">Entrez le nombre de couverts réalisés chaque mois </t>
    </r>
    <r>
      <rPr>
        <sz val="12"/>
        <rFont val="Arial"/>
        <family val="2"/>
      </rPr>
      <t>dans les cases en jaune (en remplacement de ceux utilisés dans cet exemple)</t>
    </r>
  </si>
  <si>
    <t>Etape 2 : Le nombre de couverts</t>
  </si>
  <si>
    <t>Etape 3 : Votre Point Mort</t>
  </si>
  <si>
    <t>Etape 4 : Votre pourcentage de charges patronales sur les salaires bruts</t>
  </si>
  <si>
    <r>
      <t xml:space="preserve">Entrez le pourcentage que représentent les charges patronales par rapport aux salaires bruts </t>
    </r>
    <r>
      <rPr>
        <sz val="12"/>
        <rFont val="Arial"/>
        <family val="2"/>
      </rPr>
      <t>dans la case jaune (en remplacement de celui utilisé dans cet exemple)</t>
    </r>
  </si>
  <si>
    <t>Etape 8 : Salariés au-dessus du Smic</t>
  </si>
  <si>
    <r>
      <t xml:space="preserve">Nom
</t>
    </r>
    <r>
      <rPr>
        <sz val="12"/>
        <rFont val="Arial"/>
        <family val="2"/>
      </rPr>
      <t>Exemple :</t>
    </r>
  </si>
  <si>
    <t xml:space="preserve">Lucile et Mohamed avec un taux horaire de </t>
  </si>
  <si>
    <t xml:space="preserve">Rachid et Gérard avec un taux horaire de </t>
  </si>
  <si>
    <t xml:space="preserve">Arnaud et Christophe avec un taux horaire de </t>
  </si>
  <si>
    <t xml:space="preserve">Murielle et Sofia avec un taux horaire de </t>
  </si>
  <si>
    <t xml:space="preserve">Fatima et Bintou  avec un taux horaire de </t>
  </si>
  <si>
    <t>Philippe &amp; Marine sont payés de l'heure à</t>
  </si>
  <si>
    <r>
      <t>Colonne 2</t>
    </r>
    <r>
      <rPr>
        <b/>
        <sz val="12"/>
        <rFont val="Arial"/>
        <family val="2"/>
      </rPr>
      <t xml:space="preserve">
Nb de salariés</t>
    </r>
  </si>
  <si>
    <r>
      <t>Colonne 3</t>
    </r>
    <r>
      <rPr>
        <b/>
        <sz val="12"/>
        <rFont val="Arial"/>
        <family val="2"/>
      </rPr>
      <t xml:space="preserve">
Rapport
salaire horaire/Smic</t>
    </r>
  </si>
  <si>
    <r>
      <t>Très simplement, veuillez décomposer votre classement de la manière suivante :</t>
    </r>
  </si>
  <si>
    <t>Etape 9 : Votre prime sur objectif aux couverts</t>
  </si>
  <si>
    <r>
      <t>Entrez le montant de la prime aux couverts que vous envisagez</t>
    </r>
    <r>
      <rPr>
        <sz val="12"/>
        <rFont val="Arial"/>
        <family val="0"/>
      </rPr>
      <t xml:space="preserve"> dans la case jaune (en remplacement de celui utilisé dans cet exemple)</t>
    </r>
  </si>
  <si>
    <t>CA HT mensuel</t>
  </si>
  <si>
    <t>Nbre de couverts réalisés</t>
  </si>
  <si>
    <r>
      <t>Rappel de vos données :</t>
    </r>
    <r>
      <rPr>
        <sz val="10"/>
        <rFont val="Arial"/>
        <family val="0"/>
      </rPr>
      <t xml:space="preserve"> Nbre de couverts minimum par jour</t>
    </r>
  </si>
  <si>
    <r>
      <t>Soit un coût</t>
    </r>
    <r>
      <rPr>
        <b/>
        <sz val="14"/>
        <color indexed="10"/>
        <rFont val="Arial"/>
        <family val="2"/>
      </rPr>
      <t>*</t>
    </r>
    <r>
      <rPr>
        <b/>
        <sz val="14"/>
        <rFont val="Arial"/>
        <family val="2"/>
      </rPr>
      <t xml:space="preserve"> supplémentaire
pour l'entreprise de </t>
    </r>
  </si>
  <si>
    <t>votre masse salariale totale, charges patronales et primes incluses s'élèvent à</t>
  </si>
  <si>
    <t>Avec ce système :</t>
  </si>
  <si>
    <t>CALCUL D'UNE PRIME D'OBJECTIF AUX COUVERTS</t>
  </si>
  <si>
    <r>
      <t xml:space="preserve">Cet outil vous permet de mesurer le coût pour l’entreprise d'une prime d'objectif indéxée sur le nombre de couverts et ce que cela rapporte en salaire net à chaque salarié
</t>
    </r>
    <r>
      <rPr>
        <b/>
        <sz val="12"/>
        <color indexed="10"/>
        <rFont val="Arial"/>
        <family val="2"/>
      </rPr>
      <t>Pour faire ce calcul vous devez être en possession des informations suivantes :</t>
    </r>
  </si>
  <si>
    <t>Le nombre de salariés payés au-dessus du Smic et leur taux horaire</t>
  </si>
  <si>
    <t>Etape 5 : Vos charges sociales "salariés"</t>
  </si>
  <si>
    <t>Etape 7 : Salariés au Smic</t>
  </si>
  <si>
    <r>
      <t>Entrez le nombre de salariés payés au Smic et concernés par la prime d'objectif aux couverts</t>
    </r>
    <r>
      <rPr>
        <sz val="12"/>
        <rFont val="Arial"/>
        <family val="0"/>
      </rPr>
      <t xml:space="preserve"> dans les cases en jaune (en remplacement de celui utilisé dans cet exemple)</t>
    </r>
  </si>
  <si>
    <t>Liste facultative des salariés au Smic :</t>
  </si>
  <si>
    <t>Simulation d'une prime d'objectif aux couverts</t>
  </si>
  <si>
    <t xml:space="preserve">qui permet au salarié de recevoir en plus de son salaire de base, un salaire net de </t>
  </si>
  <si>
    <t xml:space="preserve">pour une moyenne de couverts par jour donnant droit à prime de </t>
  </si>
  <si>
    <t>Le montant de la prime aux couverts que vous envisagez</t>
  </si>
  <si>
    <r>
      <t>Colonne 1</t>
    </r>
    <r>
      <rPr>
        <b/>
        <sz val="12"/>
        <rFont val="Arial"/>
        <family val="2"/>
      </rPr>
      <t xml:space="preserve">
Salaire horaire brut</t>
    </r>
  </si>
  <si>
    <t>Le taux du Smic en vigueur</t>
  </si>
  <si>
    <r>
      <t xml:space="preserve">Nombre de couverts minimum pour atteindre votre point mort (ou seuil de rentabilité)
</t>
    </r>
    <r>
      <rPr>
        <b/>
        <sz val="12"/>
        <color indexed="8"/>
        <rFont val="Arial"/>
        <family val="2"/>
      </rPr>
      <t>Exemple :</t>
    </r>
    <r>
      <rPr>
        <sz val="12"/>
        <color indexed="8"/>
        <rFont val="Arial"/>
        <family val="2"/>
      </rPr>
      <t xml:space="preserve"> pour être rentable vous devez réaliser 170 couverts par jours à 22 €
Si vous ne connaissez pas votre point mort (ou seuil de rentabilité), calculez-le en cliquant sur le lien ci-contre</t>
    </r>
  </si>
  <si>
    <t>SOS Experts
Gestion en CHR : outils pratiques</t>
  </si>
  <si>
    <t>Pourcentage que représentent les charges patronales sur les salaires bruts
Ne pas tenir compte des exonérations exceptionnelles que vous avez obtenues pour l’un de vos salariés</t>
  </si>
  <si>
    <t>Le pourcentage que représente les charges sociales salariés (hors CSG et hors CRDS) / salaire brut
A noter qu'en général, le résultat tourne autour de 21 %</t>
  </si>
  <si>
    <t>Le nombre de salariés payés au Smic et concernés par cette prime</t>
  </si>
  <si>
    <r>
      <t>Entrez le nombre de couverts minimum par jour nécessaires pour atteindre le point mort de l’entreprise</t>
    </r>
    <r>
      <rPr>
        <sz val="12"/>
        <rFont val="Arial"/>
        <family val="2"/>
      </rPr>
      <t xml:space="preserve"> dans les cases en jaune  (en remplacement de ceux utilisés dans cet exemple)
Si vous ne connaissez pas votre point mort (ou seuil de rentabilité), calculez-le en cliquant sur le lien ci-contre</t>
    </r>
  </si>
  <si>
    <r>
      <t xml:space="preserve">Le chiffre à entrer dans la case jaune représente le </t>
    </r>
    <r>
      <rPr>
        <b/>
        <sz val="12"/>
        <rFont val="Arial"/>
        <family val="2"/>
      </rPr>
      <t xml:space="preserve">pourcentage issu du rapport charges sociales 'salariés' (hors CSG et CRDS) / salaire brut  </t>
    </r>
    <r>
      <rPr>
        <sz val="12"/>
        <rFont val="Arial"/>
        <family val="2"/>
      </rPr>
      <t>(en remplacement de celui utilisé dans cet exemple)</t>
    </r>
  </si>
  <si>
    <t>Si ce pourcentage est 21 %, le chiffre à entrer se calcule de la façon suivante : valeur 100 – résultat 21 /100 = 0,79</t>
  </si>
  <si>
    <t>Montant du Smic horaire</t>
  </si>
  <si>
    <t>1er janvier 2019</t>
  </si>
  <si>
    <t>SOS Experts
Droit du travail en CHR : la grille de salaires</t>
  </si>
  <si>
    <r>
      <t>Quelques explications avant de commencer :</t>
    </r>
    <r>
      <rPr>
        <sz val="12"/>
        <rFont val="Arial"/>
        <family val="2"/>
      </rPr>
      <t xml:space="preserve">
Cette étape permet de déterminer le nombre de salariés payés au-dessus du Smic et de caluler automatiquement le rapport salaire horaire/Smic de la colonne 3
</t>
    </r>
    <r>
      <rPr>
        <b/>
        <sz val="12"/>
        <color indexed="10"/>
        <rFont val="Arial"/>
        <family val="2"/>
      </rPr>
      <t>Plusieurs salariés peuvent avoir le même taux horaire,</t>
    </r>
    <r>
      <rPr>
        <sz val="12"/>
        <rFont val="Arial"/>
        <family val="2"/>
      </rPr>
      <t xml:space="preserve"> c'est pourquoi il faut remplir une ligne pour chaque taux horaire différent
(à rentrer dans les cases en jaune en remplacement de ceux utilisé dans cet exemple)</t>
    </r>
  </si>
  <si>
    <r>
      <t xml:space="preserve">1° - </t>
    </r>
    <r>
      <rPr>
        <b/>
        <sz val="12"/>
        <rFont val="Arial"/>
        <family val="2"/>
      </rPr>
      <t xml:space="preserve">Regroupez ensemble tous les salariés qui ont le même taux horaire et reportez ce taux horaire dans la </t>
    </r>
    <r>
      <rPr>
        <b/>
        <sz val="12"/>
        <color indexed="10"/>
        <rFont val="Arial"/>
        <family val="2"/>
      </rPr>
      <t>colonne 1</t>
    </r>
    <r>
      <rPr>
        <b/>
        <sz val="12"/>
        <rFont val="Arial"/>
        <family val="2"/>
      </rPr>
      <t xml:space="preserve"> (une ligne par taux différent)
</t>
    </r>
    <r>
      <rPr>
        <b/>
        <sz val="12"/>
        <color indexed="10"/>
        <rFont val="Arial"/>
        <family val="2"/>
      </rPr>
      <t xml:space="preserve">2° - </t>
    </r>
    <r>
      <rPr>
        <b/>
        <sz val="12"/>
        <rFont val="Arial"/>
        <family val="2"/>
      </rPr>
      <t xml:space="preserve">Indiquez le nombre de salariés concernés par ce taux horaire dans la </t>
    </r>
    <r>
      <rPr>
        <b/>
        <sz val="12"/>
        <color indexed="10"/>
        <rFont val="Arial"/>
        <family val="2"/>
      </rPr>
      <t>colonne 2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3°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Le tableur calcul automatiquement le rapport salaire sur Smic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colonne 3</t>
    </r>
  </si>
  <si>
    <r>
      <t>Exemple :</t>
    </r>
    <r>
      <rPr>
        <sz val="12"/>
        <rFont val="Arial"/>
        <family val="0"/>
      </rPr>
      <t xml:space="preserve"> 0,3 € de prime par couverts réalisés et par salarié</t>
    </r>
  </si>
  <si>
    <t xml:space="preserve">• par rapport au chiffre d'affaires,
cette prime represente </t>
  </si>
  <si>
    <t xml:space="preserve">• votre masse salariale brute, primes incluses, s'élève à </t>
  </si>
  <si>
    <t xml:space="preserve">• contre une masse salariale brute
primes exclues </t>
  </si>
  <si>
    <t>Cliquez ici pour faire une autre simulation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</si>
</sst>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"/>
    <numFmt numFmtId="168" formatCode="0.0000"/>
    <numFmt numFmtId="169" formatCode="0.00000"/>
    <numFmt numFmtId="170" formatCode="#,##0\ &quot;€&quot;"/>
    <numFmt numFmtId="171" formatCode="[$-40C]dddd\ d\ mmmm\ yyyy"/>
    <numFmt numFmtId="172" formatCode="[$-40C]d\-mmm\-yyyy;@"/>
    <numFmt numFmtId="173" formatCode="#,##0.000"/>
    <numFmt numFmtId="174" formatCode="#,##0.0"/>
    <numFmt numFmtId="175" formatCode="#,##0.00\ &quot;€&quot;"/>
  </numFmts>
  <fonts count="66">
    <font>
      <sz val="10"/>
      <name val="Arial"/>
      <family val="0"/>
    </font>
    <font>
      <b/>
      <sz val="14"/>
      <color indexed="13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5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56"/>
      <name val="Arial"/>
      <family val="2"/>
    </font>
    <font>
      <b/>
      <u val="single"/>
      <sz val="14"/>
      <color indexed="16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20"/>
      <color indexed="13"/>
      <name val="Arial"/>
      <family val="2"/>
    </font>
    <font>
      <sz val="20"/>
      <name val="Arial"/>
      <family val="2"/>
    </font>
    <font>
      <b/>
      <sz val="18"/>
      <color indexed="9"/>
      <name val="Arial"/>
      <family val="2"/>
    </font>
    <font>
      <b/>
      <i/>
      <sz val="12"/>
      <name val="Arial"/>
      <family val="0"/>
    </font>
    <font>
      <b/>
      <sz val="18"/>
      <color indexed="13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bgColor indexed="30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Dashed">
        <color indexed="12"/>
      </right>
      <top style="mediumDashed">
        <color indexed="12"/>
      </top>
      <bottom style="mediumDashed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>
        <color indexed="12"/>
      </left>
      <right>
        <color indexed="63"/>
      </right>
      <top style="mediumDashed">
        <color indexed="12"/>
      </top>
      <bottom style="mediumDashed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34" borderId="0" xfId="45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5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2" fontId="9" fillId="35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2" fontId="9" fillId="35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Fill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0" fillId="35" borderId="23" xfId="0" applyNumberFormat="1" applyFont="1" applyFill="1" applyBorder="1" applyAlignment="1">
      <alignment horizontal="right"/>
    </xf>
    <xf numFmtId="3" fontId="0" fillId="35" borderId="24" xfId="0" applyNumberFormat="1" applyFont="1" applyFill="1" applyBorder="1" applyAlignment="1">
      <alignment horizontal="right"/>
    </xf>
    <xf numFmtId="3" fontId="0" fillId="35" borderId="25" xfId="0" applyNumberFormat="1" applyFont="1" applyFill="1" applyBorder="1" applyAlignment="1">
      <alignment horizontal="right"/>
    </xf>
    <xf numFmtId="49" fontId="28" fillId="35" borderId="26" xfId="0" applyNumberFormat="1" applyFont="1" applyFill="1" applyBorder="1" applyAlignment="1">
      <alignment horizontal="right" vertical="top" wrapText="1" indent="1"/>
    </xf>
    <xf numFmtId="49" fontId="0" fillId="35" borderId="18" xfId="0" applyNumberFormat="1" applyFont="1" applyFill="1" applyBorder="1" applyAlignment="1">
      <alignment horizontal="right" vertical="top" wrapText="1" indent="1"/>
    </xf>
    <xf numFmtId="49" fontId="0" fillId="35" borderId="27" xfId="0" applyNumberFormat="1" applyFont="1" applyFill="1" applyBorder="1" applyAlignment="1">
      <alignment horizontal="right" vertical="top" wrapText="1" indent="1"/>
    </xf>
    <xf numFmtId="3" fontId="0" fillId="35" borderId="28" xfId="0" applyNumberFormat="1" applyFont="1" applyFill="1" applyBorder="1" applyAlignment="1">
      <alignment horizontal="right"/>
    </xf>
    <xf numFmtId="3" fontId="0" fillId="35" borderId="17" xfId="0" applyNumberFormat="1" applyFont="1" applyFill="1" applyBorder="1" applyAlignment="1">
      <alignment horizontal="right"/>
    </xf>
    <xf numFmtId="3" fontId="0" fillId="35" borderId="29" xfId="0" applyNumberFormat="1" applyFont="1" applyFill="1" applyBorder="1" applyAlignment="1">
      <alignment horizontal="right"/>
    </xf>
    <xf numFmtId="49" fontId="19" fillId="0" borderId="30" xfId="0" applyNumberFormat="1" applyFont="1" applyBorder="1" applyAlignment="1">
      <alignment horizontal="right" wrapText="1" indent="1"/>
    </xf>
    <xf numFmtId="49" fontId="31" fillId="0" borderId="17" xfId="0" applyNumberFormat="1" applyFont="1" applyBorder="1" applyAlignment="1">
      <alignment horizontal="right" wrapText="1" indent="1"/>
    </xf>
    <xf numFmtId="49" fontId="19" fillId="0" borderId="31" xfId="0" applyNumberFormat="1" applyFont="1" applyBorder="1" applyAlignment="1">
      <alignment horizontal="right" wrapText="1" indent="1"/>
    </xf>
    <xf numFmtId="170" fontId="8" fillId="0" borderId="31" xfId="0" applyNumberFormat="1" applyFont="1" applyBorder="1" applyAlignment="1">
      <alignment horizontal="right" indent="1"/>
    </xf>
    <xf numFmtId="4" fontId="8" fillId="0" borderId="30" xfId="0" applyNumberFormat="1" applyFont="1" applyBorder="1" applyAlignment="1">
      <alignment horizontal="right" indent="1"/>
    </xf>
    <xf numFmtId="2" fontId="8" fillId="0" borderId="30" xfId="0" applyNumberFormat="1" applyFont="1" applyBorder="1" applyAlignment="1">
      <alignment horizontal="right" indent="1"/>
    </xf>
    <xf numFmtId="0" fontId="8" fillId="0" borderId="17" xfId="0" applyFont="1" applyBorder="1" applyAlignment="1">
      <alignment horizontal="right" indent="1"/>
    </xf>
    <xf numFmtId="10" fontId="8" fillId="0" borderId="31" xfId="0" applyNumberFormat="1" applyFont="1" applyBorder="1" applyAlignment="1">
      <alignment horizontal="right" indent="1"/>
    </xf>
    <xf numFmtId="3" fontId="8" fillId="0" borderId="30" xfId="0" applyNumberFormat="1" applyFont="1" applyBorder="1" applyAlignment="1">
      <alignment horizontal="right" indent="1"/>
    </xf>
    <xf numFmtId="1" fontId="18" fillId="36" borderId="13" xfId="0" applyNumberFormat="1" applyFont="1" applyFill="1" applyBorder="1" applyAlignment="1">
      <alignment horizontal="center"/>
    </xf>
    <xf numFmtId="1" fontId="18" fillId="36" borderId="14" xfId="0" applyNumberFormat="1" applyFont="1" applyFill="1" applyBorder="1" applyAlignment="1">
      <alignment horizontal="center"/>
    </xf>
    <xf numFmtId="1" fontId="9" fillId="35" borderId="0" xfId="0" applyNumberFormat="1" applyFont="1" applyFill="1" applyAlignment="1">
      <alignment horizontal="center" vertical="center"/>
    </xf>
    <xf numFmtId="0" fontId="0" fillId="0" borderId="24" xfId="0" applyBorder="1" applyAlignment="1">
      <alignment horizontal="center"/>
    </xf>
    <xf numFmtId="175" fontId="18" fillId="36" borderId="13" xfId="0" applyNumberFormat="1" applyFont="1" applyFill="1" applyBorder="1" applyAlignment="1">
      <alignment horizontal="center"/>
    </xf>
    <xf numFmtId="175" fontId="18" fillId="36" borderId="14" xfId="0" applyNumberFormat="1" applyFont="1" applyFill="1" applyBorder="1" applyAlignment="1">
      <alignment horizontal="center"/>
    </xf>
    <xf numFmtId="2" fontId="16" fillId="36" borderId="11" xfId="0" applyNumberFormat="1" applyFont="1" applyFill="1" applyBorder="1" applyAlignment="1">
      <alignment horizontal="center" vertical="center"/>
    </xf>
    <xf numFmtId="5" fontId="16" fillId="37" borderId="22" xfId="0" applyNumberFormat="1" applyFont="1" applyFill="1" applyBorder="1" applyAlignment="1">
      <alignment horizontal="center" vertical="center"/>
    </xf>
    <xf numFmtId="5" fontId="16" fillId="37" borderId="14" xfId="0" applyNumberFormat="1" applyFont="1" applyFill="1" applyBorder="1" applyAlignment="1">
      <alignment horizontal="center" vertical="center"/>
    </xf>
    <xf numFmtId="5" fontId="16" fillId="37" borderId="16" xfId="0" applyNumberFormat="1" applyFont="1" applyFill="1" applyBorder="1" applyAlignment="1">
      <alignment horizontal="center" vertical="center"/>
    </xf>
    <xf numFmtId="3" fontId="16" fillId="36" borderId="22" xfId="0" applyNumberFormat="1" applyFont="1" applyFill="1" applyBorder="1" applyAlignment="1">
      <alignment horizontal="center" vertical="center"/>
    </xf>
    <xf numFmtId="3" fontId="16" fillId="36" borderId="14" xfId="0" applyNumberFormat="1" applyFont="1" applyFill="1" applyBorder="1" applyAlignment="1">
      <alignment horizontal="center" vertical="center"/>
    </xf>
    <xf numFmtId="3" fontId="16" fillId="36" borderId="16" xfId="0" applyNumberFormat="1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3" fillId="0" borderId="32" xfId="45" applyFill="1" applyBorder="1" applyAlignment="1" applyProtection="1">
      <alignment horizontal="center" vertical="center" wrapText="1"/>
      <protection/>
    </xf>
    <xf numFmtId="0" fontId="22" fillId="38" borderId="28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textRotation="42"/>
      <protection hidden="1"/>
    </xf>
    <xf numFmtId="0" fontId="17" fillId="0" borderId="13" xfId="0" applyFont="1" applyBorder="1" applyAlignment="1">
      <alignment horizontal="center" vertical="center" textRotation="42"/>
    </xf>
    <xf numFmtId="0" fontId="17" fillId="0" borderId="20" xfId="0" applyFont="1" applyBorder="1" applyAlignment="1" applyProtection="1">
      <alignment horizontal="center" vertical="center" textRotation="42"/>
      <protection hidden="1"/>
    </xf>
    <xf numFmtId="0" fontId="17" fillId="0" borderId="15" xfId="0" applyFont="1" applyBorder="1" applyAlignment="1">
      <alignment horizontal="center" vertical="center" textRotation="42"/>
    </xf>
    <xf numFmtId="0" fontId="15" fillId="34" borderId="0" xfId="45" applyFont="1" applyFill="1" applyAlignment="1" applyProtection="1">
      <alignment horizontal="center" vertical="center" wrapText="1"/>
      <protection/>
    </xf>
    <xf numFmtId="0" fontId="24" fillId="39" borderId="0" xfId="0" applyFont="1" applyFill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 textRotation="42"/>
      <protection hidden="1"/>
    </xf>
    <xf numFmtId="0" fontId="17" fillId="0" borderId="21" xfId="0" applyFont="1" applyBorder="1" applyAlignment="1">
      <alignment horizontal="center" vertical="center" textRotation="42"/>
    </xf>
    <xf numFmtId="0" fontId="17" fillId="0" borderId="19" xfId="0" applyFont="1" applyBorder="1" applyAlignment="1" applyProtection="1">
      <alignment horizontal="center" vertical="center" textRotation="42"/>
      <protection hidden="1"/>
    </xf>
    <xf numFmtId="0" fontId="17" fillId="0" borderId="21" xfId="0" applyFont="1" applyBorder="1" applyAlignment="1">
      <alignment horizontal="center" vertical="center" textRotation="42"/>
    </xf>
    <xf numFmtId="0" fontId="17" fillId="0" borderId="12" xfId="0" applyFont="1" applyBorder="1" applyAlignment="1" applyProtection="1">
      <alignment horizontal="center" vertical="center" textRotation="42"/>
      <protection hidden="1"/>
    </xf>
    <xf numFmtId="0" fontId="17" fillId="0" borderId="13" xfId="0" applyFont="1" applyBorder="1" applyAlignment="1">
      <alignment horizontal="center" vertical="center" textRotation="42"/>
    </xf>
    <xf numFmtId="0" fontId="17" fillId="0" borderId="20" xfId="0" applyFont="1" applyBorder="1" applyAlignment="1" applyProtection="1">
      <alignment horizontal="center" vertical="center" textRotation="42"/>
      <protection hidden="1"/>
    </xf>
    <xf numFmtId="0" fontId="17" fillId="0" borderId="15" xfId="0" applyFont="1" applyBorder="1" applyAlignment="1">
      <alignment horizontal="center" vertical="center" textRotation="42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8" fillId="40" borderId="34" xfId="0" applyFont="1" applyFill="1" applyBorder="1" applyAlignment="1">
      <alignment horizontal="center" vertical="center"/>
    </xf>
    <xf numFmtId="0" fontId="28" fillId="40" borderId="35" xfId="0" applyFont="1" applyFill="1" applyBorder="1" applyAlignment="1">
      <alignment horizontal="center" vertical="center"/>
    </xf>
    <xf numFmtId="0" fontId="28" fillId="40" borderId="36" xfId="0" applyFont="1" applyFill="1" applyBorder="1" applyAlignment="1">
      <alignment horizontal="center" vertical="center"/>
    </xf>
    <xf numFmtId="0" fontId="15" fillId="34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8" fillId="41" borderId="0" xfId="0" applyFont="1" applyFill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38" borderId="28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center" vertical="center" textRotation="42"/>
      <protection hidden="1"/>
    </xf>
    <xf numFmtId="0" fontId="17" fillId="0" borderId="17" xfId="0" applyFont="1" applyBorder="1" applyAlignment="1">
      <alignment horizontal="center" vertical="center" textRotation="42"/>
    </xf>
    <xf numFmtId="0" fontId="4" fillId="0" borderId="0" xfId="0" applyFont="1" applyAlignment="1" applyProtection="1">
      <alignment horizontal="center" vertical="center" textRotation="42"/>
      <protection hidden="1"/>
    </xf>
    <xf numFmtId="0" fontId="4" fillId="0" borderId="0" xfId="0" applyFont="1" applyAlignment="1">
      <alignment horizontal="center" vertical="center" textRotation="42"/>
    </xf>
    <xf numFmtId="0" fontId="17" fillId="0" borderId="26" xfId="0" applyFont="1" applyBorder="1" applyAlignment="1" applyProtection="1">
      <alignment horizontal="center" vertical="center" textRotation="42"/>
      <protection hidden="1"/>
    </xf>
    <xf numFmtId="0" fontId="17" fillId="0" borderId="18" xfId="0" applyFont="1" applyBorder="1" applyAlignment="1">
      <alignment horizontal="center" vertical="center" textRotation="42"/>
    </xf>
    <xf numFmtId="0" fontId="1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49" fontId="0" fillId="0" borderId="17" xfId="0" applyNumberFormat="1" applyFont="1" applyBorder="1" applyAlignment="1">
      <alignment horizontal="left" vertical="top" wrapText="1"/>
    </xf>
    <xf numFmtId="0" fontId="8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35" borderId="0" xfId="0" applyFont="1" applyFill="1" applyAlignment="1">
      <alignment horizontal="center" vertical="center"/>
    </xf>
    <xf numFmtId="10" fontId="8" fillId="0" borderId="17" xfId="0" applyNumberFormat="1" applyFont="1" applyBorder="1" applyAlignment="1">
      <alignment horizontal="center"/>
    </xf>
    <xf numFmtId="10" fontId="8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13" fillId="0" borderId="38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172" fontId="8" fillId="0" borderId="0" xfId="0" applyNumberFormat="1" applyFont="1" applyAlignment="1">
      <alignment/>
    </xf>
    <xf numFmtId="0" fontId="13" fillId="0" borderId="32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hotellerie-restauration.fr/Dossier\Paie\Data\Livre\0_3_1_SIMULATION_BULLETIN_temps_comp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GRILLE DES SALAIRES"/>
      <sheetName val="BULLET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1" TargetMode="External" /><Relationship Id="rId2" Type="http://schemas.openxmlformats.org/officeDocument/2006/relationships/hyperlink" Target="http://www.lhotellerie.fr/Dossier/paie/data/livre/3_3_3_Le_calcul_du_seuil_de_rentabilite.htm" TargetMode="External" /><Relationship Id="rId3" Type="http://schemas.openxmlformats.org/officeDocument/2006/relationships/hyperlink" Target="https://www.lhotellerie-restauration.fr/blogs-des-experts/gestion/3_3_3_le_calcul_du_seuil_de_rentabilite.htm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R&#233;sultat'!G6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8-Salari&#233;s%20+Smic'!B7" TargetMode="External" /><Relationship Id="rId3" Type="http://schemas.openxmlformats.org/officeDocument/2006/relationships/hyperlink" Target="..\Downloads\calcul_prime_d_objectif.xls#'Avant%20propos'!B1" TargetMode="Externa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2-Nbre%20couverts'!A1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3-Rentabilit&#233;'!A1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4-%%20charges%20patronales'!A11" TargetMode="External" /><Relationship Id="rId3" Type="http://schemas.openxmlformats.org/officeDocument/2006/relationships/hyperlink" Target="http://www.lhotellerie.fr/Dossier/paie/data/livre/3_3_3_Le_calcul_du_seuil_de_rentabilite.htm" TargetMode="External" /><Relationship Id="rId4" Type="http://schemas.openxmlformats.org/officeDocument/2006/relationships/hyperlink" Target="https://www.lhotellerie-restauration.fr/blogs-des-experts/gestion/3_3_3_le_calcul_du_seuil_de_rentabilite.htm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5-charges%20salari&#233;s'!A11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6-Smic'!A11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7-%20Salari&#233;s%20=Smic'!A11" TargetMode="External" /><Relationship Id="rId3" Type="http://schemas.openxmlformats.org/officeDocument/2006/relationships/hyperlink" Target="http://www.lhotellerie.fr/Dossier/paie/data/livre/3_3_3_Le_calcul_du_seuil_de_rentabilite.htm" TargetMode="External" /><Relationship Id="rId4" Type="http://schemas.openxmlformats.org/officeDocument/2006/relationships/hyperlink" Target="https://www.lhotellerie-restauration.fr/blogs-des-experts/contrats-travail/grille-de-salaires.htm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8-Salari&#233;s%20+Smic'!B7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Downloads/calcul_prime_d_objectif.xls#'1-CA'!A1" TargetMode="External" /><Relationship Id="rId2" Type="http://schemas.openxmlformats.org/officeDocument/2006/relationships/hyperlink" Target="../Downloads/calcul_prime_d_objectif.xls#'8-Salari&#233;s%20+Smic'!B11" TargetMode="External" /><Relationship Id="rId3" Type="http://schemas.openxmlformats.org/officeDocument/2006/relationships/hyperlink" Target="../Downloads/calcul_prime_d_objectif.xls#'9-%20Prime'!A11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C9" sqref="C9:D9"/>
    </sheetView>
  </sheetViews>
  <sheetFormatPr defaultColWidth="11.421875" defaultRowHeight="12.75"/>
  <cols>
    <col min="1" max="1" width="4.28125" style="7" customWidth="1"/>
    <col min="2" max="2" width="141.00390625" style="6" customWidth="1"/>
    <col min="3" max="3" width="11.7109375" style="10" customWidth="1"/>
  </cols>
  <sheetData>
    <row r="1" ht="34.5" customHeight="1">
      <c r="B1" s="100" t="s">
        <v>77</v>
      </c>
    </row>
    <row r="2" spans="1:3" s="4" customFormat="1" ht="15.75">
      <c r="A2" s="7"/>
      <c r="B2" s="101" t="s">
        <v>31</v>
      </c>
      <c r="C2" s="11"/>
    </row>
    <row r="3" spans="1:3" s="4" customFormat="1" ht="15.75">
      <c r="A3" s="7"/>
      <c r="B3" s="101"/>
      <c r="C3" s="11"/>
    </row>
    <row r="4" spans="1:3" s="4" customFormat="1" ht="16.5" thickBot="1">
      <c r="A4" s="7"/>
      <c r="B4" s="102" t="s">
        <v>32</v>
      </c>
      <c r="C4" s="11"/>
    </row>
    <row r="5" spans="1:3" s="4" customFormat="1" ht="15.75">
      <c r="A5" s="7"/>
      <c r="B5" s="8"/>
      <c r="C5" s="11"/>
    </row>
    <row r="6" spans="1:3" s="4" customFormat="1" ht="51.75" customHeight="1">
      <c r="A6" s="7"/>
      <c r="B6" s="8" t="s">
        <v>78</v>
      </c>
      <c r="C6" s="11"/>
    </row>
    <row r="7" spans="1:3" s="4" customFormat="1" ht="19.5" customHeight="1">
      <c r="A7" s="7">
        <v>1</v>
      </c>
      <c r="B7" s="8" t="s">
        <v>34</v>
      </c>
      <c r="C7" s="11"/>
    </row>
    <row r="8" spans="1:3" s="4" customFormat="1" ht="21" customHeight="1" thickBot="1">
      <c r="A8" s="7">
        <v>2</v>
      </c>
      <c r="B8" s="8" t="s">
        <v>33</v>
      </c>
      <c r="C8" s="11"/>
    </row>
    <row r="9" spans="1:4" s="4" customFormat="1" ht="48.75" customHeight="1" thickBot="1">
      <c r="A9" s="7">
        <v>3</v>
      </c>
      <c r="B9" s="8" t="s">
        <v>90</v>
      </c>
      <c r="C9" s="168" t="s">
        <v>91</v>
      </c>
      <c r="D9" s="99"/>
    </row>
    <row r="10" spans="1:3" s="4" customFormat="1" ht="30">
      <c r="A10" s="7">
        <v>4</v>
      </c>
      <c r="B10" s="8" t="s">
        <v>92</v>
      </c>
      <c r="C10" s="11"/>
    </row>
    <row r="11" spans="1:3" s="4" customFormat="1" ht="30">
      <c r="A11" s="7">
        <v>5</v>
      </c>
      <c r="B11" s="9" t="s">
        <v>93</v>
      </c>
      <c r="C11" s="11"/>
    </row>
    <row r="12" spans="1:2" s="4" customFormat="1" ht="21" customHeight="1">
      <c r="A12" s="7">
        <v>6</v>
      </c>
      <c r="B12" s="8" t="s">
        <v>89</v>
      </c>
    </row>
    <row r="13" spans="1:3" s="4" customFormat="1" ht="18.75" customHeight="1">
      <c r="A13" s="7">
        <v>7</v>
      </c>
      <c r="B13" s="8" t="s">
        <v>94</v>
      </c>
      <c r="C13" s="11"/>
    </row>
    <row r="14" spans="1:3" s="4" customFormat="1" ht="21.75" customHeight="1">
      <c r="A14" s="7">
        <v>8</v>
      </c>
      <c r="B14" s="8" t="s">
        <v>79</v>
      </c>
      <c r="C14" s="11"/>
    </row>
    <row r="15" spans="1:6" s="4" customFormat="1" ht="15.75">
      <c r="A15" s="7">
        <v>9</v>
      </c>
      <c r="B15" s="8" t="s">
        <v>87</v>
      </c>
      <c r="C15" s="11"/>
      <c r="F15" s="6"/>
    </row>
    <row r="16" ht="15.75">
      <c r="B16" s="5"/>
    </row>
    <row r="17" ht="24.75" customHeight="1">
      <c r="B17" s="12" t="s">
        <v>35</v>
      </c>
    </row>
    <row r="18" ht="15.75">
      <c r="B18" s="5"/>
    </row>
    <row r="19" ht="15.75">
      <c r="B19" s="5"/>
    </row>
    <row r="20" ht="15.75">
      <c r="B20" s="5"/>
    </row>
    <row r="21" ht="15.75">
      <c r="B21" s="5"/>
    </row>
    <row r="22" ht="15.75">
      <c r="B22" s="5"/>
    </row>
    <row r="23" ht="15.75">
      <c r="B23" s="5"/>
    </row>
    <row r="24" ht="15.75">
      <c r="B24" s="5"/>
    </row>
    <row r="25" ht="15.75">
      <c r="B25" s="5"/>
    </row>
  </sheetData>
  <sheetProtection/>
  <mergeCells count="2">
    <mergeCell ref="C9:D9"/>
    <mergeCell ref="B1:B4"/>
  </mergeCells>
  <hyperlinks>
    <hyperlink ref="B17" r:id="rId1" display="Cliquez ici pour commencer"/>
    <hyperlink ref="C9" r:id="rId2" display="VOIR"/>
    <hyperlink ref="C9:D9" r:id="rId3" display="https://www.lhotellerie-restauration.fr/blogs-des-experts/gestion/3_3_3_le_calcul_du_seuil_de_rentabilite.htm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4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C8" sqref="C8"/>
    </sheetView>
  </sheetViews>
  <sheetFormatPr defaultColWidth="11.421875" defaultRowHeight="12.75"/>
  <sheetData>
    <row r="1" spans="1:12" ht="34.5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2" ht="34.5" customHeight="1">
      <c r="A3" s="119" t="s">
        <v>70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15.75">
      <c r="A4" s="19" t="s">
        <v>103</v>
      </c>
    </row>
    <row r="10" ht="13.5" thickBot="1"/>
    <row r="11" ht="24.75" customHeight="1" thickBot="1">
      <c r="A11" s="88">
        <v>0.3</v>
      </c>
    </row>
    <row r="14" spans="1:12" ht="24.75" customHeight="1">
      <c r="A14" s="107" t="s">
        <v>44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</sheetData>
  <sheetProtection/>
  <mergeCells count="3">
    <mergeCell ref="A1:L1"/>
    <mergeCell ref="A14:L14"/>
    <mergeCell ref="A3:L3"/>
  </mergeCells>
  <hyperlinks>
    <hyperlink ref="A14" r:id="rId1" display="Cliquez ici pour commencer"/>
    <hyperlink ref="A14:L14" r:id="rId2" display="Cliquez ici pour voir le résultat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3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tabSelected="1" zoomScalePageLayoutView="0" workbookViewId="0" topLeftCell="G6">
      <selection activeCell="V41" sqref="V41"/>
    </sheetView>
  </sheetViews>
  <sheetFormatPr defaultColWidth="11.421875" defaultRowHeight="12.75"/>
  <cols>
    <col min="1" max="1" width="43.421875" style="0" hidden="1" customWidth="1"/>
    <col min="2" max="2" width="5.7109375" style="0" hidden="1" customWidth="1"/>
    <col min="3" max="3" width="14.00390625" style="0" hidden="1" customWidth="1"/>
    <col min="4" max="4" width="9.140625" style="0" hidden="1" customWidth="1"/>
    <col min="5" max="5" width="15.421875" style="0" hidden="1" customWidth="1"/>
    <col min="6" max="6" width="3.7109375" style="1" hidden="1" customWidth="1"/>
    <col min="7" max="7" width="64.140625" style="0" customWidth="1"/>
    <col min="8" max="19" width="12.7109375" style="2" customWidth="1"/>
    <col min="20" max="23" width="11.421875" style="2" customWidth="1"/>
  </cols>
  <sheetData>
    <row r="1" spans="8:19" ht="13.5" customHeight="1" hidden="1">
      <c r="H1" s="2">
        <f>E16</f>
        <v>0.3</v>
      </c>
      <c r="I1" s="2">
        <f>E16</f>
        <v>0.3</v>
      </c>
      <c r="J1" s="2">
        <f>E16</f>
        <v>0.3</v>
      </c>
      <c r="K1" s="2">
        <f>E16</f>
        <v>0.3</v>
      </c>
      <c r="L1" s="2">
        <f>E16</f>
        <v>0.3</v>
      </c>
      <c r="M1" s="2">
        <f>E16</f>
        <v>0.3</v>
      </c>
      <c r="N1" s="2">
        <f>E16</f>
        <v>0.3</v>
      </c>
      <c r="O1" s="2">
        <f>E16</f>
        <v>0.3</v>
      </c>
      <c r="P1" s="2">
        <f>E16</f>
        <v>0.3</v>
      </c>
      <c r="Q1" s="2">
        <f>E16</f>
        <v>0.3</v>
      </c>
      <c r="R1" s="2">
        <f>E16</f>
        <v>0.3</v>
      </c>
      <c r="S1" s="2">
        <f>E16</f>
        <v>0.3</v>
      </c>
    </row>
    <row r="2" spans="1:21" ht="15.75" customHeight="1" hidden="1">
      <c r="A2" s="130"/>
      <c r="B2" s="131"/>
      <c r="C2" s="131"/>
      <c r="D2" s="131"/>
      <c r="E2" s="132"/>
      <c r="G2" s="139" t="s">
        <v>0</v>
      </c>
      <c r="H2" s="3">
        <f>D31</f>
        <v>14</v>
      </c>
      <c r="I2" s="3">
        <f>D31</f>
        <v>14</v>
      </c>
      <c r="J2" s="3">
        <f>D31</f>
        <v>14</v>
      </c>
      <c r="K2" s="3">
        <f>D31</f>
        <v>14</v>
      </c>
      <c r="L2" s="3">
        <f>D31</f>
        <v>14</v>
      </c>
      <c r="M2" s="3">
        <f>D31</f>
        <v>14</v>
      </c>
      <c r="N2" s="3">
        <f>D31</f>
        <v>14</v>
      </c>
      <c r="O2" s="3">
        <f>D31</f>
        <v>14</v>
      </c>
      <c r="P2" s="3">
        <f>D31</f>
        <v>14</v>
      </c>
      <c r="Q2" s="3">
        <f>D31</f>
        <v>14</v>
      </c>
      <c r="R2" s="3">
        <f>D31</f>
        <v>14</v>
      </c>
      <c r="S2" s="3">
        <f>D31</f>
        <v>14</v>
      </c>
      <c r="T2" s="3"/>
      <c r="U2" s="3"/>
    </row>
    <row r="3" spans="1:21" ht="15.75" customHeight="1" hidden="1">
      <c r="A3" s="133"/>
      <c r="B3" s="134"/>
      <c r="C3" s="134"/>
      <c r="D3" s="134"/>
      <c r="E3" s="135"/>
      <c r="G3" s="139"/>
      <c r="H3" s="3">
        <v>31</v>
      </c>
      <c r="I3" s="3">
        <v>28</v>
      </c>
      <c r="J3" s="3">
        <v>31</v>
      </c>
      <c r="K3" s="3">
        <v>30</v>
      </c>
      <c r="L3" s="3">
        <v>31</v>
      </c>
      <c r="M3" s="3">
        <v>30</v>
      </c>
      <c r="N3" s="3">
        <v>31</v>
      </c>
      <c r="O3" s="3">
        <v>31</v>
      </c>
      <c r="P3" s="3">
        <v>30</v>
      </c>
      <c r="Q3" s="3">
        <v>31</v>
      </c>
      <c r="R3" s="3">
        <v>30</v>
      </c>
      <c r="S3" s="3">
        <v>31</v>
      </c>
      <c r="T3" s="3"/>
      <c r="U3" s="3"/>
    </row>
    <row r="4" spans="1:21" ht="15.75" customHeight="1" hidden="1">
      <c r="A4" s="133"/>
      <c r="B4" s="134"/>
      <c r="C4" s="134"/>
      <c r="D4" s="134"/>
      <c r="E4" s="135"/>
      <c r="G4" s="139"/>
      <c r="H4" s="3">
        <f>$E$19</f>
        <v>1.45</v>
      </c>
      <c r="I4" s="3">
        <f aca="true" t="shared" si="0" ref="I4:S4">$E$19</f>
        <v>1.45</v>
      </c>
      <c r="J4" s="3">
        <f t="shared" si="0"/>
        <v>1.45</v>
      </c>
      <c r="K4" s="3">
        <f t="shared" si="0"/>
        <v>1.45</v>
      </c>
      <c r="L4" s="3">
        <f t="shared" si="0"/>
        <v>1.45</v>
      </c>
      <c r="M4" s="3">
        <f t="shared" si="0"/>
        <v>1.45</v>
      </c>
      <c r="N4" s="3">
        <f t="shared" si="0"/>
        <v>1.45</v>
      </c>
      <c r="O4" s="3">
        <f t="shared" si="0"/>
        <v>1.45</v>
      </c>
      <c r="P4" s="3">
        <f t="shared" si="0"/>
        <v>1.45</v>
      </c>
      <c r="Q4" s="3">
        <f t="shared" si="0"/>
        <v>1.45</v>
      </c>
      <c r="R4" s="3">
        <f t="shared" si="0"/>
        <v>1.45</v>
      </c>
      <c r="S4" s="3">
        <f t="shared" si="0"/>
        <v>1.45</v>
      </c>
      <c r="T4" s="3"/>
      <c r="U4" s="3"/>
    </row>
    <row r="5" spans="1:21" ht="15.75" customHeight="1" hidden="1">
      <c r="A5" s="136"/>
      <c r="B5" s="137"/>
      <c r="C5" s="137"/>
      <c r="D5" s="137"/>
      <c r="E5" s="138"/>
      <c r="G5" s="139"/>
      <c r="H5" s="3">
        <f>$E$21</f>
        <v>0.79</v>
      </c>
      <c r="I5" s="3">
        <f aca="true" t="shared" si="1" ref="I5:S5">$E$21</f>
        <v>0.79</v>
      </c>
      <c r="J5" s="3">
        <f t="shared" si="1"/>
        <v>0.79</v>
      </c>
      <c r="K5" s="3">
        <f t="shared" si="1"/>
        <v>0.79</v>
      </c>
      <c r="L5" s="3">
        <f t="shared" si="1"/>
        <v>0.79</v>
      </c>
      <c r="M5" s="3">
        <f t="shared" si="1"/>
        <v>0.79</v>
      </c>
      <c r="N5" s="3">
        <f t="shared" si="1"/>
        <v>0.79</v>
      </c>
      <c r="O5" s="3">
        <f t="shared" si="1"/>
        <v>0.79</v>
      </c>
      <c r="P5" s="3">
        <f t="shared" si="1"/>
        <v>0.79</v>
      </c>
      <c r="Q5" s="3">
        <f t="shared" si="1"/>
        <v>0.79</v>
      </c>
      <c r="R5" s="3">
        <f t="shared" si="1"/>
        <v>0.79</v>
      </c>
      <c r="S5" s="3">
        <f t="shared" si="1"/>
        <v>0.79</v>
      </c>
      <c r="T5" s="3"/>
      <c r="U5" s="3"/>
    </row>
    <row r="6" spans="1:21" ht="12.75" customHeight="1">
      <c r="A6" s="140" t="s">
        <v>38</v>
      </c>
      <c r="B6" s="14"/>
      <c r="C6" s="14"/>
      <c r="D6" s="142" t="s">
        <v>37</v>
      </c>
      <c r="E6" s="143"/>
      <c r="G6" s="144" t="s">
        <v>84</v>
      </c>
      <c r="H6" s="146" t="s">
        <v>1</v>
      </c>
      <c r="I6" s="146" t="s">
        <v>2</v>
      </c>
      <c r="J6" s="146" t="s">
        <v>3</v>
      </c>
      <c r="K6" s="146" t="s">
        <v>4</v>
      </c>
      <c r="L6" s="146" t="s">
        <v>5</v>
      </c>
      <c r="M6" s="146" t="s">
        <v>6</v>
      </c>
      <c r="N6" s="146" t="s">
        <v>7</v>
      </c>
      <c r="O6" s="146" t="s">
        <v>8</v>
      </c>
      <c r="P6" s="146" t="s">
        <v>9</v>
      </c>
      <c r="Q6" s="150" t="s">
        <v>10</v>
      </c>
      <c r="R6" s="150" t="s">
        <v>11</v>
      </c>
      <c r="S6" s="146" t="s">
        <v>12</v>
      </c>
      <c r="T6" s="148"/>
      <c r="U6" s="3"/>
    </row>
    <row r="7" spans="1:20" ht="15.75" customHeight="1">
      <c r="A7" s="141"/>
      <c r="B7" s="15"/>
      <c r="C7" s="15"/>
      <c r="D7" s="141"/>
      <c r="E7" s="141"/>
      <c r="G7" s="145"/>
      <c r="H7" s="147"/>
      <c r="I7" s="147"/>
      <c r="J7" s="147"/>
      <c r="K7" s="147"/>
      <c r="L7" s="147"/>
      <c r="M7" s="147"/>
      <c r="N7" s="147"/>
      <c r="O7" s="147"/>
      <c r="P7" s="147"/>
      <c r="Q7" s="151"/>
      <c r="R7" s="151"/>
      <c r="S7" s="147"/>
      <c r="T7" s="149"/>
    </row>
    <row r="8" spans="1:20" ht="12.75" customHeight="1">
      <c r="A8" s="141"/>
      <c r="B8" s="15"/>
      <c r="C8" s="15"/>
      <c r="D8" s="141"/>
      <c r="E8" s="141"/>
      <c r="G8" s="145"/>
      <c r="H8" s="147"/>
      <c r="I8" s="147"/>
      <c r="J8" s="147"/>
      <c r="K8" s="147"/>
      <c r="L8" s="147"/>
      <c r="M8" s="147"/>
      <c r="N8" s="147"/>
      <c r="O8" s="147"/>
      <c r="P8" s="147"/>
      <c r="Q8" s="151"/>
      <c r="R8" s="151"/>
      <c r="S8" s="147"/>
      <c r="T8" s="149"/>
    </row>
    <row r="9" spans="1:20" ht="20.25" customHeight="1">
      <c r="A9" s="141"/>
      <c r="B9" s="15"/>
      <c r="C9" s="15"/>
      <c r="D9" s="141"/>
      <c r="E9" s="141"/>
      <c r="G9" s="145"/>
      <c r="H9" s="147"/>
      <c r="I9" s="147"/>
      <c r="J9" s="147"/>
      <c r="K9" s="147"/>
      <c r="L9" s="147"/>
      <c r="M9" s="147"/>
      <c r="N9" s="147"/>
      <c r="O9" s="147"/>
      <c r="P9" s="147"/>
      <c r="Q9" s="151"/>
      <c r="R9" s="151"/>
      <c r="S9" s="147"/>
      <c r="T9" s="149"/>
    </row>
    <row r="10" spans="1:19" ht="12" customHeight="1">
      <c r="A10" s="33"/>
      <c r="B10" s="33"/>
      <c r="C10" s="33"/>
      <c r="D10" s="33"/>
      <c r="E10" s="33"/>
      <c r="G10" s="67" t="s">
        <v>73</v>
      </c>
      <c r="H10" s="70">
        <f>'3-Rentabilité'!A11</f>
        <v>200</v>
      </c>
      <c r="I10" s="70">
        <f>'3-Rentabilité'!B11</f>
        <v>200</v>
      </c>
      <c r="J10" s="70">
        <f>'3-Rentabilité'!C11</f>
        <v>200</v>
      </c>
      <c r="K10" s="70">
        <f>'3-Rentabilité'!D11</f>
        <v>200</v>
      </c>
      <c r="L10" s="70">
        <f>'3-Rentabilité'!E11</f>
        <v>200</v>
      </c>
      <c r="M10" s="70">
        <f>'3-Rentabilité'!F11</f>
        <v>200</v>
      </c>
      <c r="N10" s="70">
        <f>'3-Rentabilité'!G11</f>
        <v>200</v>
      </c>
      <c r="O10" s="70">
        <f>'3-Rentabilité'!H11</f>
        <v>200</v>
      </c>
      <c r="P10" s="70">
        <f>'3-Rentabilité'!I11</f>
        <v>200</v>
      </c>
      <c r="Q10" s="70">
        <f>'3-Rentabilité'!J11</f>
        <v>200</v>
      </c>
      <c r="R10" s="70">
        <f>'3-Rentabilité'!K11</f>
        <v>200</v>
      </c>
      <c r="S10" s="64">
        <f>'3-Rentabilité'!L11</f>
        <v>200</v>
      </c>
    </row>
    <row r="11" spans="1:19" ht="12" customHeight="1">
      <c r="A11" s="33"/>
      <c r="B11" s="33"/>
      <c r="C11" s="33"/>
      <c r="D11" s="33"/>
      <c r="E11" s="33"/>
      <c r="G11" s="68" t="s">
        <v>71</v>
      </c>
      <c r="H11" s="71">
        <f>'1-CA'!A11</f>
        <v>143220</v>
      </c>
      <c r="I11" s="71">
        <f>'1-CA'!B11</f>
        <v>143220</v>
      </c>
      <c r="J11" s="71">
        <f>'1-CA'!C11</f>
        <v>143220</v>
      </c>
      <c r="K11" s="71">
        <f>'1-CA'!D11</f>
        <v>143220</v>
      </c>
      <c r="L11" s="71">
        <f>'1-CA'!E11</f>
        <v>143220</v>
      </c>
      <c r="M11" s="71">
        <f>'1-CA'!F11</f>
        <v>143220</v>
      </c>
      <c r="N11" s="71">
        <f>'1-CA'!G11</f>
        <v>143220</v>
      </c>
      <c r="O11" s="71">
        <f>'1-CA'!H11</f>
        <v>143220</v>
      </c>
      <c r="P11" s="71">
        <f>'1-CA'!I11</f>
        <v>143220</v>
      </c>
      <c r="Q11" s="71">
        <f>'1-CA'!J11</f>
        <v>143220</v>
      </c>
      <c r="R11" s="71">
        <f>'1-CA'!K11</f>
        <v>143220</v>
      </c>
      <c r="S11" s="65">
        <f>'1-CA'!L11</f>
        <v>143220</v>
      </c>
    </row>
    <row r="12" spans="1:19" ht="21.75" customHeight="1">
      <c r="A12" s="33"/>
      <c r="B12" s="33"/>
      <c r="C12" s="33"/>
      <c r="D12" s="33"/>
      <c r="E12" s="33"/>
      <c r="G12" s="69" t="s">
        <v>72</v>
      </c>
      <c r="H12" s="72">
        <f>'2-Nbre couverts'!A11</f>
        <v>6510</v>
      </c>
      <c r="I12" s="72">
        <f>'2-Nbre couverts'!B11</f>
        <v>6510</v>
      </c>
      <c r="J12" s="72">
        <f>'2-Nbre couverts'!C11</f>
        <v>6800</v>
      </c>
      <c r="K12" s="72">
        <f>'2-Nbre couverts'!D11</f>
        <v>6800</v>
      </c>
      <c r="L12" s="72">
        <f>'2-Nbre couverts'!E11</f>
        <v>6800</v>
      </c>
      <c r="M12" s="72">
        <f>'2-Nbre couverts'!F11</f>
        <v>6800</v>
      </c>
      <c r="N12" s="72">
        <f>'2-Nbre couverts'!G11</f>
        <v>6800</v>
      </c>
      <c r="O12" s="72">
        <f>'2-Nbre couverts'!H11</f>
        <v>6000</v>
      </c>
      <c r="P12" s="72">
        <f>'2-Nbre couverts'!I11</f>
        <v>6800</v>
      </c>
      <c r="Q12" s="72">
        <f>'2-Nbre couverts'!J11</f>
        <v>6800</v>
      </c>
      <c r="R12" s="72">
        <f>'2-Nbre couverts'!K11</f>
        <v>6800</v>
      </c>
      <c r="S12" s="66">
        <f>'2-Nbre couverts'!L11</f>
        <v>6800</v>
      </c>
    </row>
    <row r="13" spans="1:19" ht="19.5" customHeight="1" hidden="1">
      <c r="A13" s="33"/>
      <c r="B13" s="33"/>
      <c r="C13" s="33"/>
      <c r="D13" s="33"/>
      <c r="E13" s="33"/>
      <c r="G13" s="49" t="s">
        <v>13</v>
      </c>
      <c r="H13" s="45">
        <f>(H12/31)-H10</f>
        <v>10</v>
      </c>
      <c r="I13" s="45">
        <f>(I12/28)-I10</f>
        <v>32.5</v>
      </c>
      <c r="J13" s="45">
        <f aca="true" t="shared" si="2" ref="J13:S13">(J12/31)-J10</f>
        <v>19.35483870967741</v>
      </c>
      <c r="K13" s="45">
        <f>(K12/30)-K10</f>
        <v>26.666666666666657</v>
      </c>
      <c r="L13" s="45">
        <f t="shared" si="2"/>
        <v>19.35483870967741</v>
      </c>
      <c r="M13" s="45">
        <f>(M12/30)-M10</f>
        <v>26.666666666666657</v>
      </c>
      <c r="N13" s="45">
        <f t="shared" si="2"/>
        <v>19.35483870967741</v>
      </c>
      <c r="O13" s="45">
        <f t="shared" si="2"/>
        <v>-6.451612903225794</v>
      </c>
      <c r="P13" s="45">
        <f>(P12/30)-P10</f>
        <v>26.666666666666657</v>
      </c>
      <c r="Q13" s="54">
        <f t="shared" si="2"/>
        <v>19.35483870967741</v>
      </c>
      <c r="R13" s="54">
        <f>(R12/30)-R10</f>
        <v>26.666666666666657</v>
      </c>
      <c r="S13" s="45">
        <f t="shared" si="2"/>
        <v>19.35483870967741</v>
      </c>
    </row>
    <row r="14" spans="1:19" ht="19.5" customHeight="1" hidden="1">
      <c r="A14" s="152" t="s">
        <v>45</v>
      </c>
      <c r="B14" s="152"/>
      <c r="C14" s="152"/>
      <c r="D14" s="152"/>
      <c r="E14" s="152"/>
      <c r="G14" s="50" t="s">
        <v>14</v>
      </c>
      <c r="H14" s="46">
        <f>H13*H3*H2*H1</f>
        <v>1302</v>
      </c>
      <c r="I14" s="46">
        <f aca="true" t="shared" si="3" ref="I14:S14">I13*I3*I2*I1</f>
        <v>3822</v>
      </c>
      <c r="J14" s="46">
        <f t="shared" si="3"/>
        <v>2519.999999999998</v>
      </c>
      <c r="K14" s="46">
        <f t="shared" si="3"/>
        <v>3359.9999999999986</v>
      </c>
      <c r="L14" s="46">
        <f t="shared" si="3"/>
        <v>2519.999999999998</v>
      </c>
      <c r="M14" s="46">
        <f t="shared" si="3"/>
        <v>3359.9999999999986</v>
      </c>
      <c r="N14" s="46">
        <f t="shared" si="3"/>
        <v>2519.999999999998</v>
      </c>
      <c r="O14" s="46">
        <f t="shared" si="3"/>
        <v>-839.9999999999983</v>
      </c>
      <c r="P14" s="47">
        <f t="shared" si="3"/>
        <v>3359.9999999999986</v>
      </c>
      <c r="Q14" s="55">
        <f t="shared" si="3"/>
        <v>2519.999999999998</v>
      </c>
      <c r="R14" s="55">
        <f t="shared" si="3"/>
        <v>3359.9999999999986</v>
      </c>
      <c r="S14" s="46">
        <f t="shared" si="3"/>
        <v>2519.999999999998</v>
      </c>
    </row>
    <row r="15" spans="1:20" ht="19.5" customHeight="1" hidden="1">
      <c r="A15" s="153" t="s">
        <v>15</v>
      </c>
      <c r="B15" s="34"/>
      <c r="C15" s="34"/>
      <c r="D15" s="13"/>
      <c r="E15" s="34"/>
      <c r="G15" s="154" t="s">
        <v>47</v>
      </c>
      <c r="H15" s="155">
        <f>H14*H4</f>
        <v>1887.8999999999999</v>
      </c>
      <c r="I15" s="155">
        <f aca="true" t="shared" si="4" ref="I15:S15">I14*I4</f>
        <v>5541.9</v>
      </c>
      <c r="J15" s="155">
        <f t="shared" si="4"/>
        <v>3653.9999999999973</v>
      </c>
      <c r="K15" s="155">
        <f t="shared" si="4"/>
        <v>4871.999999999998</v>
      </c>
      <c r="L15" s="155">
        <f t="shared" si="4"/>
        <v>3653.9999999999973</v>
      </c>
      <c r="M15" s="155">
        <f t="shared" si="4"/>
        <v>4871.999999999998</v>
      </c>
      <c r="N15" s="155">
        <f t="shared" si="4"/>
        <v>3653.9999999999973</v>
      </c>
      <c r="O15" s="155">
        <f t="shared" si="4"/>
        <v>-1217.9999999999975</v>
      </c>
      <c r="P15" s="156">
        <f t="shared" si="4"/>
        <v>4871.999999999998</v>
      </c>
      <c r="Q15" s="157">
        <f t="shared" si="4"/>
        <v>3653.9999999999973</v>
      </c>
      <c r="R15" s="157">
        <f t="shared" si="4"/>
        <v>4871.999999999998</v>
      </c>
      <c r="S15" s="155">
        <f t="shared" si="4"/>
        <v>3653.9999999999973</v>
      </c>
      <c r="T15" s="158"/>
    </row>
    <row r="16" spans="1:20" ht="19.5" customHeight="1" hidden="1">
      <c r="A16" s="153"/>
      <c r="B16" s="34"/>
      <c r="C16" s="34"/>
      <c r="D16" s="13"/>
      <c r="E16" s="35">
        <f>+'9- Prime'!A11</f>
        <v>0.3</v>
      </c>
      <c r="G16" s="154"/>
      <c r="H16" s="155"/>
      <c r="I16" s="155"/>
      <c r="J16" s="155"/>
      <c r="K16" s="155"/>
      <c r="L16" s="155"/>
      <c r="M16" s="155"/>
      <c r="N16" s="155"/>
      <c r="O16" s="155"/>
      <c r="P16" s="156"/>
      <c r="Q16" s="157"/>
      <c r="R16" s="157"/>
      <c r="S16" s="155"/>
      <c r="T16" s="158"/>
    </row>
    <row r="17" spans="1:20" ht="19.5" customHeight="1" hidden="1">
      <c r="A17" s="153"/>
      <c r="B17" s="34"/>
      <c r="C17" s="34"/>
      <c r="D17" s="13"/>
      <c r="E17" s="34"/>
      <c r="G17" s="154" t="s">
        <v>16</v>
      </c>
      <c r="H17" s="159">
        <f>H13*H1*H3*H5</f>
        <v>73.47</v>
      </c>
      <c r="I17" s="159">
        <f aca="true" t="shared" si="5" ref="I17:S17">I13*I1*I3*I5</f>
        <v>215.67000000000002</v>
      </c>
      <c r="J17" s="159">
        <f t="shared" si="5"/>
        <v>142.1999999999999</v>
      </c>
      <c r="K17" s="159">
        <f t="shared" si="5"/>
        <v>189.5999999999999</v>
      </c>
      <c r="L17" s="159">
        <f t="shared" si="5"/>
        <v>142.1999999999999</v>
      </c>
      <c r="M17" s="159">
        <f t="shared" si="5"/>
        <v>189.5999999999999</v>
      </c>
      <c r="N17" s="159">
        <f t="shared" si="5"/>
        <v>142.1999999999999</v>
      </c>
      <c r="O17" s="159">
        <f t="shared" si="5"/>
        <v>-47.399999999999906</v>
      </c>
      <c r="P17" s="159">
        <f t="shared" si="5"/>
        <v>189.5999999999999</v>
      </c>
      <c r="Q17" s="160">
        <f t="shared" si="5"/>
        <v>142.1999999999999</v>
      </c>
      <c r="R17" s="160">
        <f t="shared" si="5"/>
        <v>189.5999999999999</v>
      </c>
      <c r="S17" s="159">
        <f t="shared" si="5"/>
        <v>142.1999999999999</v>
      </c>
      <c r="T17" s="158"/>
    </row>
    <row r="18" spans="1:20" ht="19.5" customHeight="1" hidden="1">
      <c r="A18" s="153"/>
      <c r="B18" s="34"/>
      <c r="C18" s="34"/>
      <c r="D18" s="13"/>
      <c r="E18" s="34"/>
      <c r="G18" s="154"/>
      <c r="H18" s="159"/>
      <c r="I18" s="159"/>
      <c r="J18" s="159"/>
      <c r="K18" s="159"/>
      <c r="L18" s="159"/>
      <c r="M18" s="159"/>
      <c r="N18" s="159"/>
      <c r="O18" s="159"/>
      <c r="P18" s="159"/>
      <c r="Q18" s="160"/>
      <c r="R18" s="160"/>
      <c r="S18" s="159"/>
      <c r="T18" s="158"/>
    </row>
    <row r="19" spans="1:20" ht="19.5" customHeight="1" hidden="1">
      <c r="A19" s="117" t="s">
        <v>17</v>
      </c>
      <c r="B19" s="36"/>
      <c r="C19" s="36"/>
      <c r="D19" s="13"/>
      <c r="E19" s="161">
        <f>+'4-% charges patronales'!A11</f>
        <v>1.45</v>
      </c>
      <c r="G19" s="154" t="s">
        <v>18</v>
      </c>
      <c r="H19" s="162">
        <f>H14/H11</f>
        <v>0.00909090909090909</v>
      </c>
      <c r="I19" s="162">
        <f aca="true" t="shared" si="6" ref="I19:S19">I14/I11</f>
        <v>0.026686217008797655</v>
      </c>
      <c r="J19" s="162">
        <f t="shared" si="6"/>
        <v>0.01759530791788855</v>
      </c>
      <c r="K19" s="162">
        <f t="shared" si="6"/>
        <v>0.02346041055718474</v>
      </c>
      <c r="L19" s="162">
        <f t="shared" si="6"/>
        <v>0.01759530791788855</v>
      </c>
      <c r="M19" s="162">
        <f t="shared" si="6"/>
        <v>0.02346041055718474</v>
      </c>
      <c r="N19" s="162">
        <f t="shared" si="6"/>
        <v>0.01759530791788855</v>
      </c>
      <c r="O19" s="162">
        <f t="shared" si="6"/>
        <v>-0.0058651026392961755</v>
      </c>
      <c r="P19" s="162">
        <f t="shared" si="6"/>
        <v>0.02346041055718474</v>
      </c>
      <c r="Q19" s="163">
        <f t="shared" si="6"/>
        <v>0.01759530791788855</v>
      </c>
      <c r="R19" s="163">
        <f t="shared" si="6"/>
        <v>0.02346041055718474</v>
      </c>
      <c r="S19" s="162">
        <f t="shared" si="6"/>
        <v>0.01759530791788855</v>
      </c>
      <c r="T19" s="158"/>
    </row>
    <row r="20" spans="1:20" ht="19.5" customHeight="1" hidden="1">
      <c r="A20" s="117"/>
      <c r="B20" s="36"/>
      <c r="C20" s="36"/>
      <c r="D20" s="13"/>
      <c r="E20" s="161"/>
      <c r="G20" s="154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3"/>
      <c r="S20" s="162"/>
      <c r="T20" s="158"/>
    </row>
    <row r="21" spans="1:20" ht="19.5" customHeight="1" hidden="1">
      <c r="A21" s="153" t="s">
        <v>19</v>
      </c>
      <c r="B21" s="34"/>
      <c r="C21" s="34"/>
      <c r="D21" s="13"/>
      <c r="E21" s="161">
        <f>+'5-charges salariés'!A11</f>
        <v>0.79</v>
      </c>
      <c r="G21" s="154" t="s">
        <v>20</v>
      </c>
      <c r="H21" s="156">
        <f>SUM(E24:E30)</f>
        <v>39216.25687999999</v>
      </c>
      <c r="I21" s="156">
        <f>$H21</f>
        <v>39216.25687999999</v>
      </c>
      <c r="J21" s="156">
        <f aca="true" t="shared" si="7" ref="J21:S21">$H21</f>
        <v>39216.25687999999</v>
      </c>
      <c r="K21" s="156">
        <f t="shared" si="7"/>
        <v>39216.25687999999</v>
      </c>
      <c r="L21" s="156">
        <f t="shared" si="7"/>
        <v>39216.25687999999</v>
      </c>
      <c r="M21" s="156">
        <f t="shared" si="7"/>
        <v>39216.25687999999</v>
      </c>
      <c r="N21" s="156">
        <f t="shared" si="7"/>
        <v>39216.25687999999</v>
      </c>
      <c r="O21" s="156">
        <f t="shared" si="7"/>
        <v>39216.25687999999</v>
      </c>
      <c r="P21" s="156">
        <f t="shared" si="7"/>
        <v>39216.25687999999</v>
      </c>
      <c r="Q21" s="164">
        <f t="shared" si="7"/>
        <v>39216.25687999999</v>
      </c>
      <c r="R21" s="164">
        <f t="shared" si="7"/>
        <v>39216.25687999999</v>
      </c>
      <c r="S21" s="156">
        <f t="shared" si="7"/>
        <v>39216.25687999999</v>
      </c>
      <c r="T21" s="158"/>
    </row>
    <row r="22" spans="1:20" ht="19.5" customHeight="1" hidden="1">
      <c r="A22" s="153"/>
      <c r="B22" s="34"/>
      <c r="C22" s="34"/>
      <c r="D22" s="13"/>
      <c r="E22" s="161"/>
      <c r="G22" s="154"/>
      <c r="H22" s="156"/>
      <c r="I22" s="156"/>
      <c r="J22" s="156"/>
      <c r="K22" s="156"/>
      <c r="L22" s="156"/>
      <c r="M22" s="156"/>
      <c r="N22" s="156"/>
      <c r="O22" s="156"/>
      <c r="P22" s="156"/>
      <c r="Q22" s="164"/>
      <c r="R22" s="164"/>
      <c r="S22" s="156"/>
      <c r="T22" s="158"/>
    </row>
    <row r="23" spans="1:19" ht="19.5" customHeight="1" hidden="1">
      <c r="A23" s="34" t="s">
        <v>21</v>
      </c>
      <c r="B23" s="34"/>
      <c r="C23" s="34"/>
      <c r="D23" s="35">
        <f>+'6-Smic'!A11</f>
        <v>10.03</v>
      </c>
      <c r="E23" s="38" t="s">
        <v>22</v>
      </c>
      <c r="G23" s="50" t="s">
        <v>23</v>
      </c>
      <c r="H23" s="47">
        <f>H21+H14</f>
        <v>40518.25687999999</v>
      </c>
      <c r="I23" s="47">
        <f aca="true" t="shared" si="8" ref="I23:S23">I21+I14</f>
        <v>43038.25687999999</v>
      </c>
      <c r="J23" s="47">
        <f t="shared" si="8"/>
        <v>41736.25687999999</v>
      </c>
      <c r="K23" s="47">
        <f t="shared" si="8"/>
        <v>42576.25687999999</v>
      </c>
      <c r="L23" s="47">
        <f t="shared" si="8"/>
        <v>41736.25687999999</v>
      </c>
      <c r="M23" s="47">
        <f t="shared" si="8"/>
        <v>42576.25687999999</v>
      </c>
      <c r="N23" s="47">
        <f t="shared" si="8"/>
        <v>41736.25687999999</v>
      </c>
      <c r="O23" s="47">
        <f t="shared" si="8"/>
        <v>38376.25687999999</v>
      </c>
      <c r="P23" s="47">
        <f t="shared" si="8"/>
        <v>42576.25687999999</v>
      </c>
      <c r="Q23" s="56">
        <f t="shared" si="8"/>
        <v>41736.25687999999</v>
      </c>
      <c r="R23" s="56">
        <f t="shared" si="8"/>
        <v>42576.25687999999</v>
      </c>
      <c r="S23" s="47">
        <f t="shared" si="8"/>
        <v>41736.25687999999</v>
      </c>
    </row>
    <row r="24" spans="1:19" ht="19.5" customHeight="1" hidden="1">
      <c r="A24" s="34" t="s">
        <v>24</v>
      </c>
      <c r="B24" s="34"/>
      <c r="C24" s="34"/>
      <c r="D24" s="37">
        <f>+'7- Salariés =Smic'!A11</f>
        <v>2</v>
      </c>
      <c r="E24" s="39">
        <f>D24*D23*152*E19</f>
        <v>4421.224</v>
      </c>
      <c r="G24" s="51" t="s">
        <v>25</v>
      </c>
      <c r="H24" s="47">
        <f>H23*H4</f>
        <v>58751.47247599999</v>
      </c>
      <c r="I24" s="47">
        <f aca="true" t="shared" si="9" ref="I24:S24">I23*I4</f>
        <v>62405.47247599999</v>
      </c>
      <c r="J24" s="47">
        <f t="shared" si="9"/>
        <v>60517.57247599999</v>
      </c>
      <c r="K24" s="47">
        <f t="shared" si="9"/>
        <v>61735.57247599999</v>
      </c>
      <c r="L24" s="47">
        <f t="shared" si="9"/>
        <v>60517.57247599999</v>
      </c>
      <c r="M24" s="47">
        <f t="shared" si="9"/>
        <v>61735.57247599999</v>
      </c>
      <c r="N24" s="47">
        <f t="shared" si="9"/>
        <v>60517.57247599999</v>
      </c>
      <c r="O24" s="47">
        <f t="shared" si="9"/>
        <v>55645.57247599999</v>
      </c>
      <c r="P24" s="47">
        <f t="shared" si="9"/>
        <v>61735.57247599999</v>
      </c>
      <c r="Q24" s="56">
        <f t="shared" si="9"/>
        <v>60517.57247599999</v>
      </c>
      <c r="R24" s="56">
        <f t="shared" si="9"/>
        <v>61735.57247599999</v>
      </c>
      <c r="S24" s="47">
        <f t="shared" si="9"/>
        <v>60517.57247599999</v>
      </c>
    </row>
    <row r="25" spans="1:19" ht="19.5" customHeight="1" hidden="1">
      <c r="A25" s="34" t="s">
        <v>26</v>
      </c>
      <c r="B25" s="40">
        <f>ROUND(+'8-Salariés +Smic'!E7,2)</f>
        <v>1</v>
      </c>
      <c r="C25" s="41" t="s">
        <v>27</v>
      </c>
      <c r="D25" s="84">
        <f>+'8-Salariés +Smic'!C7</f>
        <v>2</v>
      </c>
      <c r="E25" s="39">
        <f>D25*B25*D23*E19*152</f>
        <v>4421.223999999999</v>
      </c>
      <c r="G25" s="52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ht="19.5" customHeight="1" hidden="1">
      <c r="A26" s="34" t="s">
        <v>26</v>
      </c>
      <c r="B26" s="40">
        <f>ROUND(+'8-Salariés +Smic'!E8,2)</f>
        <v>1.13</v>
      </c>
      <c r="C26" s="41" t="s">
        <v>27</v>
      </c>
      <c r="D26" s="84">
        <f>+'8-Salariés +Smic'!C8</f>
        <v>2</v>
      </c>
      <c r="E26" s="39">
        <f>D23*B26*D26*E19*152</f>
        <v>4995.983119999999</v>
      </c>
      <c r="G26" s="52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9.5" customHeight="1" hidden="1">
      <c r="A27" s="34" t="s">
        <v>26</v>
      </c>
      <c r="B27" s="40">
        <f>ROUND(+'8-Salariés +Smic'!E9,2)</f>
        <v>1.22</v>
      </c>
      <c r="C27" s="41" t="s">
        <v>27</v>
      </c>
      <c r="D27" s="84">
        <f>+'8-Salariés +Smic'!C9</f>
        <v>2</v>
      </c>
      <c r="E27" s="39">
        <f>D23*B27*D27*E19*152</f>
        <v>5393.89328</v>
      </c>
      <c r="G27" s="52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ht="19.5" customHeight="1" hidden="1">
      <c r="A28" s="34" t="s">
        <v>26</v>
      </c>
      <c r="B28" s="40">
        <f>ROUND(+'8-Salariés +Smic'!E10,2)</f>
        <v>1.3</v>
      </c>
      <c r="C28" s="41" t="s">
        <v>27</v>
      </c>
      <c r="D28" s="84">
        <f>+'8-Salariés +Smic'!C10</f>
        <v>2</v>
      </c>
      <c r="E28" s="39">
        <f>D23*B28*D28*E19*152</f>
        <v>5747.5912</v>
      </c>
      <c r="G28" s="52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9.5" customHeight="1" hidden="1">
      <c r="A29" s="34" t="s">
        <v>26</v>
      </c>
      <c r="B29" s="40">
        <f>ROUND(+'8-Salariés +Smic'!E11,2)</f>
        <v>1.48</v>
      </c>
      <c r="C29" s="41" t="s">
        <v>27</v>
      </c>
      <c r="D29" s="84">
        <f>+'8-Salariés +Smic'!C11</f>
        <v>2</v>
      </c>
      <c r="E29" s="39">
        <f>D23*B29*D29*E19*152</f>
        <v>6543.411519999999</v>
      </c>
      <c r="G29" s="52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5" customHeight="1" hidden="1">
      <c r="A30" s="34" t="s">
        <v>26</v>
      </c>
      <c r="B30" s="40">
        <f>ROUND(+'8-Salariés +Smic'!E12,2)</f>
        <v>1.74</v>
      </c>
      <c r="C30" s="41" t="s">
        <v>27</v>
      </c>
      <c r="D30" s="84">
        <f>+'8-Salariés +Smic'!C12</f>
        <v>2</v>
      </c>
      <c r="E30" s="39">
        <f>D23*D30*B30*E19*152</f>
        <v>7692.929759999998</v>
      </c>
      <c r="G30" s="5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5" customHeight="1" hidden="1">
      <c r="A31" s="165" t="s">
        <v>46</v>
      </c>
      <c r="B31" s="165"/>
      <c r="C31" s="165"/>
      <c r="D31" s="166">
        <f>SUM(D24:D30)</f>
        <v>14</v>
      </c>
      <c r="E31" s="167">
        <f>SUM(E24:E30)</f>
        <v>39216.25687999999</v>
      </c>
      <c r="G31" s="51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5" customHeight="1" hidden="1">
      <c r="A32" s="165"/>
      <c r="B32" s="165"/>
      <c r="C32" s="165"/>
      <c r="D32" s="166"/>
      <c r="E32" s="167"/>
      <c r="G32" s="51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7:19" ht="17.25" customHeight="1">
      <c r="G33" s="74" t="s">
        <v>76</v>
      </c>
      <c r="H33" s="8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6:23" s="4" customFormat="1" ht="50.25" customHeight="1" thickBot="1">
      <c r="F34" s="42"/>
      <c r="G34" s="75" t="s">
        <v>75</v>
      </c>
      <c r="H34" s="76">
        <f>H24</f>
        <v>58751.47247599999</v>
      </c>
      <c r="I34" s="76">
        <f aca="true" t="shared" si="10" ref="I34:S34">I24</f>
        <v>62405.47247599999</v>
      </c>
      <c r="J34" s="76">
        <f t="shared" si="10"/>
        <v>60517.57247599999</v>
      </c>
      <c r="K34" s="76">
        <f t="shared" si="10"/>
        <v>61735.57247599999</v>
      </c>
      <c r="L34" s="76">
        <f t="shared" si="10"/>
        <v>60517.57247599999</v>
      </c>
      <c r="M34" s="76">
        <f t="shared" si="10"/>
        <v>61735.57247599999</v>
      </c>
      <c r="N34" s="76">
        <f t="shared" si="10"/>
        <v>60517.57247599999</v>
      </c>
      <c r="O34" s="76">
        <f t="shared" si="10"/>
        <v>55645.57247599999</v>
      </c>
      <c r="P34" s="76">
        <f t="shared" si="10"/>
        <v>61735.57247599999</v>
      </c>
      <c r="Q34" s="76">
        <f t="shared" si="10"/>
        <v>60517.57247599999</v>
      </c>
      <c r="R34" s="76">
        <f t="shared" si="10"/>
        <v>61735.57247599999</v>
      </c>
      <c r="S34" s="76">
        <f t="shared" si="10"/>
        <v>60517.57247599999</v>
      </c>
      <c r="T34" s="17"/>
      <c r="U34" s="17"/>
      <c r="V34" s="17"/>
      <c r="W34" s="17"/>
    </row>
    <row r="35" spans="6:23" s="4" customFormat="1" ht="50.25" customHeight="1" thickBot="1">
      <c r="F35" s="42"/>
      <c r="G35" s="73" t="s">
        <v>74</v>
      </c>
      <c r="H35" s="77">
        <f>H15</f>
        <v>1887.8999999999999</v>
      </c>
      <c r="I35" s="77">
        <f aca="true" t="shared" si="11" ref="I35:S35">I15</f>
        <v>5541.9</v>
      </c>
      <c r="J35" s="77">
        <f t="shared" si="11"/>
        <v>3653.9999999999973</v>
      </c>
      <c r="K35" s="77">
        <f t="shared" si="11"/>
        <v>4871.999999999998</v>
      </c>
      <c r="L35" s="77">
        <f t="shared" si="11"/>
        <v>3653.9999999999973</v>
      </c>
      <c r="M35" s="77">
        <f t="shared" si="11"/>
        <v>4871.999999999998</v>
      </c>
      <c r="N35" s="77">
        <f t="shared" si="11"/>
        <v>3653.9999999999973</v>
      </c>
      <c r="O35" s="77">
        <f t="shared" si="11"/>
        <v>-1217.9999999999975</v>
      </c>
      <c r="P35" s="77">
        <f t="shared" si="11"/>
        <v>4871.999999999998</v>
      </c>
      <c r="Q35" s="77">
        <f t="shared" si="11"/>
        <v>3653.9999999999973</v>
      </c>
      <c r="R35" s="77">
        <f t="shared" si="11"/>
        <v>4871.999999999998</v>
      </c>
      <c r="S35" s="77">
        <f t="shared" si="11"/>
        <v>3653.9999999999973</v>
      </c>
      <c r="T35" s="17"/>
      <c r="U35" s="17"/>
      <c r="V35" s="17"/>
      <c r="W35" s="17"/>
    </row>
    <row r="36" spans="6:23" s="4" customFormat="1" ht="50.25" customHeight="1" thickBot="1">
      <c r="F36" s="42"/>
      <c r="G36" s="73" t="s">
        <v>85</v>
      </c>
      <c r="H36" s="78">
        <f>H17</f>
        <v>73.47</v>
      </c>
      <c r="I36" s="78">
        <f aca="true" t="shared" si="12" ref="I36:S36">I17</f>
        <v>215.67000000000002</v>
      </c>
      <c r="J36" s="78">
        <f t="shared" si="12"/>
        <v>142.1999999999999</v>
      </c>
      <c r="K36" s="78">
        <f t="shared" si="12"/>
        <v>189.5999999999999</v>
      </c>
      <c r="L36" s="78">
        <f t="shared" si="12"/>
        <v>142.1999999999999</v>
      </c>
      <c r="M36" s="78">
        <f t="shared" si="12"/>
        <v>189.5999999999999</v>
      </c>
      <c r="N36" s="78">
        <f t="shared" si="12"/>
        <v>142.1999999999999</v>
      </c>
      <c r="O36" s="78">
        <f t="shared" si="12"/>
        <v>-47.399999999999906</v>
      </c>
      <c r="P36" s="78">
        <f t="shared" si="12"/>
        <v>189.5999999999999</v>
      </c>
      <c r="Q36" s="78">
        <f t="shared" si="12"/>
        <v>142.1999999999999</v>
      </c>
      <c r="R36" s="78">
        <f t="shared" si="12"/>
        <v>189.5999999999999</v>
      </c>
      <c r="S36" s="78">
        <f t="shared" si="12"/>
        <v>142.1999999999999</v>
      </c>
      <c r="T36" s="17"/>
      <c r="U36" s="17"/>
      <c r="V36" s="17"/>
      <c r="W36" s="17"/>
    </row>
    <row r="37" spans="6:23" s="4" customFormat="1" ht="50.25" customHeight="1" thickBot="1">
      <c r="F37" s="42"/>
      <c r="G37" s="73" t="s">
        <v>86</v>
      </c>
      <c r="H37" s="78">
        <f>H13</f>
        <v>10</v>
      </c>
      <c r="I37" s="78">
        <f aca="true" t="shared" si="13" ref="I37:S37">I13</f>
        <v>32.5</v>
      </c>
      <c r="J37" s="78">
        <f t="shared" si="13"/>
        <v>19.35483870967741</v>
      </c>
      <c r="K37" s="78">
        <f t="shared" si="13"/>
        <v>26.666666666666657</v>
      </c>
      <c r="L37" s="78">
        <f t="shared" si="13"/>
        <v>19.35483870967741</v>
      </c>
      <c r="M37" s="78">
        <f t="shared" si="13"/>
        <v>26.666666666666657</v>
      </c>
      <c r="N37" s="78">
        <f t="shared" si="13"/>
        <v>19.35483870967741</v>
      </c>
      <c r="O37" s="78">
        <f t="shared" si="13"/>
        <v>-6.451612903225794</v>
      </c>
      <c r="P37" s="78">
        <f t="shared" si="13"/>
        <v>26.666666666666657</v>
      </c>
      <c r="Q37" s="78">
        <f t="shared" si="13"/>
        <v>19.35483870967741</v>
      </c>
      <c r="R37" s="78">
        <f t="shared" si="13"/>
        <v>26.666666666666657</v>
      </c>
      <c r="S37" s="78">
        <f t="shared" si="13"/>
        <v>19.35483870967741</v>
      </c>
      <c r="T37" s="17"/>
      <c r="U37" s="17"/>
      <c r="V37" s="17"/>
      <c r="W37" s="17"/>
    </row>
    <row r="38" spans="6:23" s="4" customFormat="1" ht="17.25" customHeight="1">
      <c r="F38" s="42"/>
      <c r="G38" s="74" t="s">
        <v>30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17"/>
      <c r="U38" s="17"/>
      <c r="V38" s="17"/>
      <c r="W38" s="17"/>
    </row>
    <row r="39" spans="6:23" s="4" customFormat="1" ht="50.25" customHeight="1" thickBot="1">
      <c r="F39" s="42"/>
      <c r="G39" s="75" t="s">
        <v>104</v>
      </c>
      <c r="H39" s="80">
        <f>H19</f>
        <v>0.00909090909090909</v>
      </c>
      <c r="I39" s="80">
        <f aca="true" t="shared" si="14" ref="I39:S39">I19</f>
        <v>0.026686217008797655</v>
      </c>
      <c r="J39" s="80">
        <f t="shared" si="14"/>
        <v>0.01759530791788855</v>
      </c>
      <c r="K39" s="80">
        <f t="shared" si="14"/>
        <v>0.02346041055718474</v>
      </c>
      <c r="L39" s="80">
        <f t="shared" si="14"/>
        <v>0.01759530791788855</v>
      </c>
      <c r="M39" s="80">
        <f t="shared" si="14"/>
        <v>0.02346041055718474</v>
      </c>
      <c r="N39" s="80">
        <f t="shared" si="14"/>
        <v>0.01759530791788855</v>
      </c>
      <c r="O39" s="80">
        <f t="shared" si="14"/>
        <v>-0.0058651026392961755</v>
      </c>
      <c r="P39" s="80">
        <f t="shared" si="14"/>
        <v>0.02346041055718474</v>
      </c>
      <c r="Q39" s="80">
        <f t="shared" si="14"/>
        <v>0.01759530791788855</v>
      </c>
      <c r="R39" s="80">
        <f t="shared" si="14"/>
        <v>0.02346041055718474</v>
      </c>
      <c r="S39" s="80">
        <f t="shared" si="14"/>
        <v>0.01759530791788855</v>
      </c>
      <c r="T39" s="17"/>
      <c r="U39" s="17"/>
      <c r="V39" s="17"/>
      <c r="W39" s="17"/>
    </row>
    <row r="40" spans="6:23" s="4" customFormat="1" ht="50.25" customHeight="1" thickBot="1">
      <c r="F40" s="42"/>
      <c r="G40" s="73" t="s">
        <v>105</v>
      </c>
      <c r="H40" s="81">
        <f>H23</f>
        <v>40518.25687999999</v>
      </c>
      <c r="I40" s="81">
        <f aca="true" t="shared" si="15" ref="I40:S40">I23</f>
        <v>43038.25687999999</v>
      </c>
      <c r="J40" s="81">
        <f t="shared" si="15"/>
        <v>41736.25687999999</v>
      </c>
      <c r="K40" s="81">
        <f t="shared" si="15"/>
        <v>42576.25687999999</v>
      </c>
      <c r="L40" s="81">
        <f t="shared" si="15"/>
        <v>41736.25687999999</v>
      </c>
      <c r="M40" s="81">
        <f t="shared" si="15"/>
        <v>42576.25687999999</v>
      </c>
      <c r="N40" s="81">
        <f t="shared" si="15"/>
        <v>41736.25687999999</v>
      </c>
      <c r="O40" s="81">
        <f t="shared" si="15"/>
        <v>38376.25687999999</v>
      </c>
      <c r="P40" s="81">
        <f t="shared" si="15"/>
        <v>42576.25687999999</v>
      </c>
      <c r="Q40" s="81">
        <f t="shared" si="15"/>
        <v>41736.25687999999</v>
      </c>
      <c r="R40" s="81">
        <f t="shared" si="15"/>
        <v>42576.25687999999</v>
      </c>
      <c r="S40" s="81">
        <f t="shared" si="15"/>
        <v>41736.25687999999</v>
      </c>
      <c r="T40" s="17"/>
      <c r="U40" s="17"/>
      <c r="V40" s="17"/>
      <c r="W40" s="17"/>
    </row>
    <row r="41" spans="6:23" s="4" customFormat="1" ht="50.25" customHeight="1" thickBot="1">
      <c r="F41" s="42"/>
      <c r="G41" s="73" t="s">
        <v>106</v>
      </c>
      <c r="H41" s="81">
        <f>H21</f>
        <v>39216.25687999999</v>
      </c>
      <c r="I41" s="81">
        <f aca="true" t="shared" si="16" ref="I41:S41">I21</f>
        <v>39216.25687999999</v>
      </c>
      <c r="J41" s="81">
        <f t="shared" si="16"/>
        <v>39216.25687999999</v>
      </c>
      <c r="K41" s="81">
        <f t="shared" si="16"/>
        <v>39216.25687999999</v>
      </c>
      <c r="L41" s="81">
        <f t="shared" si="16"/>
        <v>39216.25687999999</v>
      </c>
      <c r="M41" s="81">
        <f t="shared" si="16"/>
        <v>39216.25687999999</v>
      </c>
      <c r="N41" s="81">
        <f t="shared" si="16"/>
        <v>39216.25687999999</v>
      </c>
      <c r="O41" s="81">
        <f t="shared" si="16"/>
        <v>39216.25687999999</v>
      </c>
      <c r="P41" s="81">
        <f t="shared" si="16"/>
        <v>39216.25687999999</v>
      </c>
      <c r="Q41" s="81">
        <f t="shared" si="16"/>
        <v>39216.25687999999</v>
      </c>
      <c r="R41" s="81">
        <f t="shared" si="16"/>
        <v>39216.25687999999</v>
      </c>
      <c r="S41" s="81">
        <f t="shared" si="16"/>
        <v>39216.25687999999</v>
      </c>
      <c r="T41" s="17"/>
      <c r="U41" s="17"/>
      <c r="V41" s="17"/>
      <c r="W41" s="17"/>
    </row>
    <row r="42" spans="7:19" ht="15">
      <c r="G42" s="44" t="s">
        <v>48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4" spans="7:19" ht="24.75" customHeight="1">
      <c r="G44" s="107" t="s">
        <v>107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6" spans="7:23" s="27" customFormat="1" ht="24.75" customHeight="1">
      <c r="G46" s="129" t="s">
        <v>50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53"/>
      <c r="U46" s="53"/>
      <c r="V46" s="53"/>
      <c r="W46" s="53"/>
    </row>
  </sheetData>
  <sheetProtection/>
  <mergeCells count="86">
    <mergeCell ref="A31:C32"/>
    <mergeCell ref="D31:D32"/>
    <mergeCell ref="E31:E32"/>
    <mergeCell ref="Q21:Q22"/>
    <mergeCell ref="I21:I22"/>
    <mergeCell ref="J21:J22"/>
    <mergeCell ref="K21:K22"/>
    <mergeCell ref="L21:L22"/>
    <mergeCell ref="A21:A22"/>
    <mergeCell ref="E21:E22"/>
    <mergeCell ref="S21:S22"/>
    <mergeCell ref="T21:T22"/>
    <mergeCell ref="M21:M22"/>
    <mergeCell ref="N21:N22"/>
    <mergeCell ref="O21:O22"/>
    <mergeCell ref="P21:P22"/>
    <mergeCell ref="G21:G22"/>
    <mergeCell ref="H21:H22"/>
    <mergeCell ref="Q19:Q20"/>
    <mergeCell ref="R19:R20"/>
    <mergeCell ref="R21:R22"/>
    <mergeCell ref="L19:L20"/>
    <mergeCell ref="S19:S20"/>
    <mergeCell ref="T19:T20"/>
    <mergeCell ref="M19:M20"/>
    <mergeCell ref="N19:N20"/>
    <mergeCell ref="O19:O20"/>
    <mergeCell ref="P19:P20"/>
    <mergeCell ref="R17:R18"/>
    <mergeCell ref="S17:S18"/>
    <mergeCell ref="T17:T18"/>
    <mergeCell ref="A19:A20"/>
    <mergeCell ref="E19:E20"/>
    <mergeCell ref="G19:G20"/>
    <mergeCell ref="H19:H20"/>
    <mergeCell ref="I19:I20"/>
    <mergeCell ref="J19:J20"/>
    <mergeCell ref="K19:K20"/>
    <mergeCell ref="L17:L18"/>
    <mergeCell ref="M17:M18"/>
    <mergeCell ref="N17:N18"/>
    <mergeCell ref="O17:O18"/>
    <mergeCell ref="P17:P18"/>
    <mergeCell ref="Q17:Q18"/>
    <mergeCell ref="Q15:Q16"/>
    <mergeCell ref="R15:R16"/>
    <mergeCell ref="S15:S16"/>
    <mergeCell ref="T15:T16"/>
    <mergeCell ref="A17:A18"/>
    <mergeCell ref="G17:G18"/>
    <mergeCell ref="H17:H18"/>
    <mergeCell ref="I17:I18"/>
    <mergeCell ref="J17:J18"/>
    <mergeCell ref="K17:K18"/>
    <mergeCell ref="K15:K16"/>
    <mergeCell ref="L15:L16"/>
    <mergeCell ref="M15:M16"/>
    <mergeCell ref="N15:N16"/>
    <mergeCell ref="O15:O16"/>
    <mergeCell ref="P15:P16"/>
    <mergeCell ref="A14:E14"/>
    <mergeCell ref="A15:A16"/>
    <mergeCell ref="G15:G16"/>
    <mergeCell ref="H15:H16"/>
    <mergeCell ref="I15:I16"/>
    <mergeCell ref="J15:J16"/>
    <mergeCell ref="I6:I9"/>
    <mergeCell ref="J6:J9"/>
    <mergeCell ref="K6:K9"/>
    <mergeCell ref="T6:T9"/>
    <mergeCell ref="P6:P9"/>
    <mergeCell ref="Q6:Q9"/>
    <mergeCell ref="R6:R9"/>
    <mergeCell ref="S6:S9"/>
    <mergeCell ref="L6:L9"/>
    <mergeCell ref="M6:M9"/>
    <mergeCell ref="G44:S44"/>
    <mergeCell ref="G46:S46"/>
    <mergeCell ref="A2:E5"/>
    <mergeCell ref="G2:G5"/>
    <mergeCell ref="A6:A9"/>
    <mergeCell ref="D6:E9"/>
    <mergeCell ref="G6:G9"/>
    <mergeCell ref="N6:N9"/>
    <mergeCell ref="O6:O9"/>
    <mergeCell ref="H6:H9"/>
  </mergeCells>
  <hyperlinks>
    <hyperlink ref="G44" r:id="rId1" display="Cliquez ici pour commencer"/>
    <hyperlink ref="G44:R44" r:id="rId2" display="Cliquez ici pour continuer"/>
    <hyperlink ref="G44:S44" r:id="rId3" display="Cliquez ici pour refaire une autre simulation"/>
  </hyperlinks>
  <printOptions horizontalCentered="1" verticalCentered="1"/>
  <pageMargins left="0.3937007874015748" right="0.3937007874015748" top="0.5905511811023623" bottom="0.3937007874015748" header="0.31496062992125984" footer="0.11811023622047245"/>
  <pageSetup fitToHeight="1" fitToWidth="1" horizontalDpi="300" verticalDpi="300" orientation="landscape" paperSize="9" scale="65" r:id="rId4"/>
  <headerFooter alignWithMargins="0">
    <oddHeader>&amp;LP&amp;P - &amp;A&amp;C&amp;"Arial,Gras"&amp;14Calcul prime d'objectif&amp;R&amp;D &amp;T</oddHeader>
    <oddFooter>&amp;LRestaurant : 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A14" sqref="A14:L14"/>
    </sheetView>
  </sheetViews>
  <sheetFormatPr defaultColWidth="11.421875" defaultRowHeight="12.75"/>
  <sheetData>
    <row r="1" spans="1:12" ht="34.5" customHeight="1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ht="15.75">
      <c r="A3" s="19" t="s">
        <v>52</v>
      </c>
    </row>
    <row r="4" ht="15">
      <c r="A4" s="4" t="s">
        <v>28</v>
      </c>
    </row>
    <row r="6" ht="13.5" thickBot="1"/>
    <row r="7" spans="1:12" ht="12.75">
      <c r="A7" s="109" t="s">
        <v>1</v>
      </c>
      <c r="B7" s="103" t="s">
        <v>2</v>
      </c>
      <c r="C7" s="103" t="s">
        <v>3</v>
      </c>
      <c r="D7" s="103" t="s">
        <v>4</v>
      </c>
      <c r="E7" s="103" t="s">
        <v>5</v>
      </c>
      <c r="F7" s="103" t="s">
        <v>6</v>
      </c>
      <c r="G7" s="103" t="s">
        <v>7</v>
      </c>
      <c r="H7" s="103" t="s">
        <v>8</v>
      </c>
      <c r="I7" s="103" t="s">
        <v>9</v>
      </c>
      <c r="J7" s="103" t="s">
        <v>10</v>
      </c>
      <c r="K7" s="103" t="s">
        <v>11</v>
      </c>
      <c r="L7" s="105" t="s">
        <v>12</v>
      </c>
    </row>
    <row r="8" spans="1:12" ht="12.75">
      <c r="A8" s="11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6"/>
    </row>
    <row r="9" spans="1:12" ht="12.75">
      <c r="A9" s="110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6"/>
    </row>
    <row r="10" spans="1:12" ht="12.75">
      <c r="A10" s="110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6"/>
    </row>
    <row r="11" spans="1:12" ht="24.75" customHeight="1" thickBot="1">
      <c r="A11" s="89">
        <v>143220</v>
      </c>
      <c r="B11" s="90">
        <v>143220</v>
      </c>
      <c r="C11" s="90">
        <v>143220</v>
      </c>
      <c r="D11" s="90">
        <v>143220</v>
      </c>
      <c r="E11" s="90">
        <v>143220</v>
      </c>
      <c r="F11" s="90">
        <v>143220</v>
      </c>
      <c r="G11" s="90">
        <v>143220</v>
      </c>
      <c r="H11" s="90">
        <v>143220</v>
      </c>
      <c r="I11" s="90">
        <v>143220</v>
      </c>
      <c r="J11" s="90">
        <v>143220</v>
      </c>
      <c r="K11" s="90">
        <v>143220</v>
      </c>
      <c r="L11" s="91">
        <v>143220</v>
      </c>
    </row>
    <row r="14" spans="1:12" ht="24.75" customHeight="1">
      <c r="A14" s="107" t="s">
        <v>36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</sheetData>
  <sheetProtection/>
  <mergeCells count="14">
    <mergeCell ref="F7:F10"/>
    <mergeCell ref="G7:G10"/>
    <mergeCell ref="H7:H10"/>
    <mergeCell ref="I7:I10"/>
    <mergeCell ref="J7:J10"/>
    <mergeCell ref="K7:K10"/>
    <mergeCell ref="L7:L10"/>
    <mergeCell ref="A14:L14"/>
    <mergeCell ref="A1:L1"/>
    <mergeCell ref="A7:A10"/>
    <mergeCell ref="B7:B10"/>
    <mergeCell ref="C7:C10"/>
    <mergeCell ref="D7:D10"/>
    <mergeCell ref="E7:E10"/>
  </mergeCells>
  <hyperlinks>
    <hyperlink ref="A14" r:id="rId1" display="Cliquez ici pour commencer"/>
    <hyperlink ref="A14:L14" r:id="rId2" display="Cliquez ici pour continue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3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A14" sqref="A14:L14"/>
    </sheetView>
  </sheetViews>
  <sheetFormatPr defaultColWidth="11.421875" defaultRowHeight="12.75"/>
  <sheetData>
    <row r="1" spans="1:12" ht="34.5" customHeight="1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4" spans="1:12" ht="15.75">
      <c r="A4" s="19" t="s">
        <v>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4" t="s">
        <v>29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111" t="s">
        <v>1</v>
      </c>
      <c r="B7" s="113" t="s">
        <v>2</v>
      </c>
      <c r="C7" s="113" t="s">
        <v>3</v>
      </c>
      <c r="D7" s="113" t="s">
        <v>4</v>
      </c>
      <c r="E7" s="113" t="s">
        <v>5</v>
      </c>
      <c r="F7" s="113" t="s">
        <v>6</v>
      </c>
      <c r="G7" s="113" t="s">
        <v>7</v>
      </c>
      <c r="H7" s="113" t="s">
        <v>8</v>
      </c>
      <c r="I7" s="113" t="s">
        <v>9</v>
      </c>
      <c r="J7" s="113" t="s">
        <v>10</v>
      </c>
      <c r="K7" s="113" t="s">
        <v>11</v>
      </c>
      <c r="L7" s="115" t="s">
        <v>12</v>
      </c>
    </row>
    <row r="8" spans="1:12" ht="12.75">
      <c r="A8" s="112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6"/>
    </row>
    <row r="9" spans="1:12" ht="12.75">
      <c r="A9" s="112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6"/>
    </row>
    <row r="10" spans="1:12" ht="12.75">
      <c r="A10" s="112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6"/>
    </row>
    <row r="11" spans="1:12" ht="24.75" customHeight="1" thickBot="1">
      <c r="A11" s="92">
        <v>6510</v>
      </c>
      <c r="B11" s="93">
        <v>6510</v>
      </c>
      <c r="C11" s="93">
        <v>6800</v>
      </c>
      <c r="D11" s="93">
        <v>6800</v>
      </c>
      <c r="E11" s="93">
        <v>6800</v>
      </c>
      <c r="F11" s="93">
        <v>6800</v>
      </c>
      <c r="G11" s="93">
        <v>6800</v>
      </c>
      <c r="H11" s="93">
        <v>6000</v>
      </c>
      <c r="I11" s="93">
        <v>6800</v>
      </c>
      <c r="J11" s="93">
        <v>6800</v>
      </c>
      <c r="K11" s="93">
        <v>6800</v>
      </c>
      <c r="L11" s="94">
        <v>6800</v>
      </c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4.75" customHeight="1">
      <c r="A14" s="107" t="s">
        <v>36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</sheetData>
  <sheetProtection/>
  <mergeCells count="14">
    <mergeCell ref="I7:I10"/>
    <mergeCell ref="J7:J10"/>
    <mergeCell ref="G7:G10"/>
    <mergeCell ref="H7:H10"/>
    <mergeCell ref="A7:A10"/>
    <mergeCell ref="B7:B10"/>
    <mergeCell ref="A1:L1"/>
    <mergeCell ref="A14:L14"/>
    <mergeCell ref="K7:K10"/>
    <mergeCell ref="L7:L10"/>
    <mergeCell ref="C7:C10"/>
    <mergeCell ref="D7:D10"/>
    <mergeCell ref="E7:E10"/>
    <mergeCell ref="F7:F10"/>
  </mergeCells>
  <hyperlinks>
    <hyperlink ref="A14" r:id="rId1" display="Cliquez ici pour commencer"/>
    <hyperlink ref="A14:L14" r:id="rId2" display="Cliquez ici pour continue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3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zoomScalePageLayoutView="0" workbookViewId="0" topLeftCell="A1">
      <selection activeCell="P15" sqref="P15"/>
    </sheetView>
  </sheetViews>
  <sheetFormatPr defaultColWidth="11.421875" defaultRowHeight="12.75"/>
  <cols>
    <col min="13" max="13" width="13.28125" style="0" customWidth="1"/>
  </cols>
  <sheetData>
    <row r="1" spans="1:12" ht="34.5" customHeight="1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ht="13.5" thickBot="1"/>
    <row r="3" spans="1:14" ht="49.5" customHeight="1" thickBot="1">
      <c r="A3" s="117" t="s">
        <v>95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68" t="s">
        <v>91</v>
      </c>
      <c r="N3" s="99"/>
    </row>
    <row r="4" spans="1:12" ht="15.75">
      <c r="A4" s="7" t="s">
        <v>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3.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>
      <c r="A7" s="109" t="s">
        <v>1</v>
      </c>
      <c r="B7" s="103" t="s">
        <v>2</v>
      </c>
      <c r="C7" s="103" t="s">
        <v>3</v>
      </c>
      <c r="D7" s="103" t="s">
        <v>4</v>
      </c>
      <c r="E7" s="103" t="s">
        <v>5</v>
      </c>
      <c r="F7" s="103" t="s">
        <v>6</v>
      </c>
      <c r="G7" s="103" t="s">
        <v>7</v>
      </c>
      <c r="H7" s="103" t="s">
        <v>8</v>
      </c>
      <c r="I7" s="103" t="s">
        <v>9</v>
      </c>
      <c r="J7" s="103" t="s">
        <v>10</v>
      </c>
      <c r="K7" s="103" t="s">
        <v>11</v>
      </c>
      <c r="L7" s="105" t="s">
        <v>12</v>
      </c>
    </row>
    <row r="8" spans="1:12" ht="12.75">
      <c r="A8" s="11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6"/>
    </row>
    <row r="9" spans="1:12" ht="12.75">
      <c r="A9" s="110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6"/>
    </row>
    <row r="10" spans="1:12" ht="12.75">
      <c r="A10" s="110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6"/>
    </row>
    <row r="11" spans="1:12" s="6" customFormat="1" ht="24.75" customHeight="1" thickBot="1">
      <c r="A11" s="95">
        <v>200</v>
      </c>
      <c r="B11" s="96">
        <v>200</v>
      </c>
      <c r="C11" s="96">
        <v>200</v>
      </c>
      <c r="D11" s="96">
        <v>200</v>
      </c>
      <c r="E11" s="96">
        <v>200</v>
      </c>
      <c r="F11" s="96">
        <v>200</v>
      </c>
      <c r="G11" s="96">
        <v>200</v>
      </c>
      <c r="H11" s="96">
        <v>200</v>
      </c>
      <c r="I11" s="96">
        <v>200</v>
      </c>
      <c r="J11" s="96">
        <v>200</v>
      </c>
      <c r="K11" s="96">
        <v>200</v>
      </c>
      <c r="L11" s="97">
        <v>200</v>
      </c>
    </row>
    <row r="14" spans="1:12" ht="24.75" customHeight="1">
      <c r="A14" s="107" t="s">
        <v>36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</sheetData>
  <sheetProtection/>
  <mergeCells count="16">
    <mergeCell ref="F7:F10"/>
    <mergeCell ref="G7:G10"/>
    <mergeCell ref="A7:A10"/>
    <mergeCell ref="B7:B10"/>
    <mergeCell ref="C7:C10"/>
    <mergeCell ref="D7:D10"/>
    <mergeCell ref="A1:L1"/>
    <mergeCell ref="A3:L3"/>
    <mergeCell ref="A14:L14"/>
    <mergeCell ref="M3:N3"/>
    <mergeCell ref="L7:L10"/>
    <mergeCell ref="H7:H10"/>
    <mergeCell ref="I7:I10"/>
    <mergeCell ref="J7:J10"/>
    <mergeCell ref="K7:K10"/>
    <mergeCell ref="E7:E10"/>
  </mergeCells>
  <hyperlinks>
    <hyperlink ref="A14" r:id="rId1" display="Cliquez ici pour commencer"/>
    <hyperlink ref="A14:L14" r:id="rId2" display="Cliquez ici pour continuer"/>
    <hyperlink ref="M3" r:id="rId3" display="VOIR"/>
    <hyperlink ref="M3:N3" r:id="rId4" display="https://www.lhotellerie-restauration.fr/blogs-des-experts/gestion/3_3_3_le_calcul_du_seuil_de_rentabilite.htm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5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A14" sqref="A14:L14"/>
    </sheetView>
  </sheetViews>
  <sheetFormatPr defaultColWidth="11.421875" defaultRowHeight="12.75"/>
  <sheetData>
    <row r="1" spans="1:12" ht="34.5" customHeight="1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5" spans="1:12" ht="38.25" customHeight="1">
      <c r="A5" s="117" t="s">
        <v>57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ht="15.75">
      <c r="A6" s="16" t="s">
        <v>40</v>
      </c>
    </row>
    <row r="10" ht="13.5" thickBot="1"/>
    <row r="11" ht="27.75" customHeight="1" thickBot="1">
      <c r="A11" s="98">
        <v>1.45</v>
      </c>
    </row>
    <row r="14" spans="1:12" ht="24.75" customHeight="1">
      <c r="A14" s="107" t="s">
        <v>36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</sheetData>
  <sheetProtection/>
  <mergeCells count="3">
    <mergeCell ref="A1:L1"/>
    <mergeCell ref="A14:L14"/>
    <mergeCell ref="A5:L5"/>
  </mergeCells>
  <hyperlinks>
    <hyperlink ref="A14" r:id="rId1" display="Cliquez ici pour commencer"/>
    <hyperlink ref="A14:L14" r:id="rId2" display="Cliquez ici pour continue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3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F9" sqref="F9"/>
    </sheetView>
  </sheetViews>
  <sheetFormatPr defaultColWidth="11.421875" defaultRowHeight="12.75"/>
  <sheetData>
    <row r="1" spans="1:12" ht="34.5" customHeight="1">
      <c r="A1" s="108" t="s">
        <v>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6" spans="1:12" ht="49.5" customHeight="1">
      <c r="A6" s="169" t="s">
        <v>96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ht="15">
      <c r="A7" s="6" t="s">
        <v>97</v>
      </c>
    </row>
    <row r="10" ht="13.5" thickBot="1"/>
    <row r="11" ht="24.75" customHeight="1" thickBot="1">
      <c r="A11" s="98">
        <v>0.79</v>
      </c>
    </row>
    <row r="14" spans="1:12" ht="24.75" customHeight="1">
      <c r="A14" s="107" t="s">
        <v>36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</sheetData>
  <sheetProtection/>
  <mergeCells count="3">
    <mergeCell ref="A1:L1"/>
    <mergeCell ref="A14:L14"/>
    <mergeCell ref="A6:L6"/>
  </mergeCells>
  <hyperlinks>
    <hyperlink ref="A14" r:id="rId1" display="Cliquez ici pour commencer"/>
    <hyperlink ref="A14:L14" r:id="rId2" display="Cliquez ici pour continue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3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K21" sqref="K21"/>
    </sheetView>
  </sheetViews>
  <sheetFormatPr defaultColWidth="11.421875" defaultRowHeight="12.75"/>
  <cols>
    <col min="4" max="4" width="17.421875" style="0" bestFit="1" customWidth="1"/>
  </cols>
  <sheetData>
    <row r="1" spans="1:12" ht="34.5" customHeight="1">
      <c r="A1" s="108" t="s">
        <v>41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5" ht="13.5" thickBot="1"/>
    <row r="6" spans="1:11" ht="46.5" customHeight="1" thickBot="1">
      <c r="A6" s="119" t="s">
        <v>98</v>
      </c>
      <c r="B6" s="120"/>
      <c r="C6" s="120"/>
      <c r="D6" s="120"/>
      <c r="E6" s="120"/>
      <c r="F6" s="120"/>
      <c r="G6" s="120"/>
      <c r="H6" s="120"/>
      <c r="I6" s="120"/>
      <c r="J6" s="168" t="s">
        <v>100</v>
      </c>
      <c r="K6" s="171"/>
    </row>
    <row r="7" ht="15">
      <c r="A7" s="4"/>
    </row>
    <row r="10" ht="13.5" thickBot="1"/>
    <row r="11" spans="1:4" ht="24.75" customHeight="1" thickBot="1">
      <c r="A11" s="18">
        <v>10.03</v>
      </c>
      <c r="B11" s="121" t="s">
        <v>49</v>
      </c>
      <c r="C11" s="122"/>
      <c r="D11" s="170" t="s">
        <v>99</v>
      </c>
    </row>
    <row r="14" spans="1:12" ht="24.75" customHeight="1">
      <c r="A14" s="107" t="s">
        <v>36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</sheetData>
  <sheetProtection/>
  <mergeCells count="5">
    <mergeCell ref="A1:L1"/>
    <mergeCell ref="A14:L14"/>
    <mergeCell ref="A6:I6"/>
    <mergeCell ref="B11:C11"/>
    <mergeCell ref="J6:K6"/>
  </mergeCells>
  <hyperlinks>
    <hyperlink ref="A14" r:id="rId1" display="Cliquez ici pour commencer"/>
    <hyperlink ref="A14:L14" r:id="rId2" display="Cliquez ici pour continuer"/>
    <hyperlink ref="J6" r:id="rId3" display="VOIR"/>
    <hyperlink ref="J6:K6" r:id="rId4" display="https://www.lhotellerie-restauration.fr/blogs-des-experts/contrats-travail/grille-de-salaires.htm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4" r:id="rId5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A14" sqref="A14:L14"/>
    </sheetView>
  </sheetViews>
  <sheetFormatPr defaultColWidth="11.421875" defaultRowHeight="12.75"/>
  <sheetData>
    <row r="1" spans="1:12" ht="34.5" customHeight="1">
      <c r="A1" s="108" t="s">
        <v>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2" ht="36.75" customHeight="1">
      <c r="A3" s="119" t="s">
        <v>82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5" ht="12.75">
      <c r="A5" s="57" t="s">
        <v>83</v>
      </c>
    </row>
    <row r="6" spans="1:12" ht="12.75">
      <c r="A6" s="123" t="s">
        <v>43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1:12" s="13" customFormat="1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13" customFormat="1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10" ht="13.5" thickBot="1"/>
    <row r="11" ht="24.75" customHeight="1" thickBot="1">
      <c r="A11" s="98">
        <v>2</v>
      </c>
    </row>
    <row r="14" spans="1:12" ht="24.75" customHeight="1">
      <c r="A14" s="107" t="s">
        <v>36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</sheetData>
  <sheetProtection/>
  <mergeCells count="4">
    <mergeCell ref="A1:L1"/>
    <mergeCell ref="A14:L14"/>
    <mergeCell ref="A6:L6"/>
    <mergeCell ref="A3:L3"/>
  </mergeCells>
  <hyperlinks>
    <hyperlink ref="A14" r:id="rId1" display="Cliquez ici pour commencer"/>
    <hyperlink ref="A14:L14" r:id="rId2" display="Cliquez ici pour continue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3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zoomScalePageLayoutView="0" workbookViewId="0" topLeftCell="A1">
      <selection activeCell="E29" sqref="E29"/>
    </sheetView>
  </sheetViews>
  <sheetFormatPr defaultColWidth="11.421875" defaultRowHeight="12.75"/>
  <cols>
    <col min="1" max="1" width="61.28125" style="0" customWidth="1"/>
    <col min="2" max="5" width="24.28125" style="0" customWidth="1"/>
    <col min="6" max="7" width="20.7109375" style="0" customWidth="1"/>
  </cols>
  <sheetData>
    <row r="1" spans="1:12" ht="34.5" customHeight="1">
      <c r="A1" s="108" t="s">
        <v>58</v>
      </c>
      <c r="B1" s="108"/>
      <c r="C1" s="108"/>
      <c r="D1" s="108"/>
      <c r="E1" s="108"/>
      <c r="F1" s="20"/>
      <c r="G1" s="20"/>
      <c r="H1" s="20"/>
      <c r="I1" s="20"/>
      <c r="J1" s="20"/>
      <c r="K1" s="20"/>
      <c r="L1" s="20"/>
    </row>
    <row r="3" spans="1:8" ht="84.75" customHeight="1">
      <c r="A3" s="119" t="s">
        <v>101</v>
      </c>
      <c r="B3" s="127"/>
      <c r="C3" s="127"/>
      <c r="D3" s="127"/>
      <c r="E3" s="127"/>
      <c r="F3" s="4"/>
      <c r="G3" s="4"/>
      <c r="H3" s="4"/>
    </row>
    <row r="4" spans="1:8" ht="22.5" customHeight="1">
      <c r="A4" s="119" t="s">
        <v>68</v>
      </c>
      <c r="B4" s="120"/>
      <c r="C4" s="120"/>
      <c r="D4" s="120"/>
      <c r="E4" s="120"/>
      <c r="F4" s="4"/>
      <c r="G4" s="4"/>
      <c r="H4" s="4"/>
    </row>
    <row r="5" spans="1:8" ht="54" customHeight="1" thickBot="1">
      <c r="A5" s="128" t="s">
        <v>102</v>
      </c>
      <c r="B5" s="120"/>
      <c r="C5" s="120"/>
      <c r="D5" s="120"/>
      <c r="E5" s="120"/>
      <c r="F5" s="4"/>
      <c r="G5" s="4"/>
      <c r="H5" s="4"/>
    </row>
    <row r="6" spans="1:8" ht="48" customHeight="1">
      <c r="A6" s="59" t="s">
        <v>59</v>
      </c>
      <c r="B6" s="60" t="s">
        <v>88</v>
      </c>
      <c r="C6" s="60" t="s">
        <v>66</v>
      </c>
      <c r="D6" s="21" t="s">
        <v>42</v>
      </c>
      <c r="E6" s="61" t="s">
        <v>67</v>
      </c>
      <c r="F6" s="4"/>
      <c r="G6" s="4"/>
      <c r="H6" s="4"/>
    </row>
    <row r="7" spans="1:8" ht="15.75">
      <c r="A7" s="62" t="s">
        <v>65</v>
      </c>
      <c r="B7" s="86">
        <v>10.03</v>
      </c>
      <c r="C7" s="82">
        <v>2</v>
      </c>
      <c r="D7" s="22">
        <f>'6-Smic'!$A$11</f>
        <v>10.03</v>
      </c>
      <c r="E7" s="24">
        <f aca="true" t="shared" si="0" ref="E7:E12">B7/D7</f>
        <v>1</v>
      </c>
      <c r="F7" s="4"/>
      <c r="G7" s="4"/>
      <c r="H7" s="4"/>
    </row>
    <row r="8" spans="1:8" ht="15.75">
      <c r="A8" s="62" t="s">
        <v>60</v>
      </c>
      <c r="B8" s="86">
        <v>11.32</v>
      </c>
      <c r="C8" s="82">
        <v>2</v>
      </c>
      <c r="D8" s="22">
        <f>'6-Smic'!$A$11</f>
        <v>10.03</v>
      </c>
      <c r="E8" s="24">
        <f t="shared" si="0"/>
        <v>1.1286141575274178</v>
      </c>
      <c r="F8" s="4"/>
      <c r="G8" s="4"/>
      <c r="H8" s="4"/>
    </row>
    <row r="9" spans="1:8" ht="15.75">
      <c r="A9" s="62" t="s">
        <v>61</v>
      </c>
      <c r="B9" s="86">
        <v>12.2</v>
      </c>
      <c r="C9" s="82">
        <v>2</v>
      </c>
      <c r="D9" s="22">
        <f>'6-Smic'!$A$11</f>
        <v>10.03</v>
      </c>
      <c r="E9" s="24">
        <f t="shared" si="0"/>
        <v>1.2163509471585245</v>
      </c>
      <c r="F9" s="4"/>
      <c r="G9" s="4"/>
      <c r="H9" s="4"/>
    </row>
    <row r="10" spans="1:8" ht="15.75">
      <c r="A10" s="62" t="s">
        <v>62</v>
      </c>
      <c r="B10" s="86">
        <v>13.05</v>
      </c>
      <c r="C10" s="82">
        <v>2</v>
      </c>
      <c r="D10" s="22">
        <f>'6-Smic'!$A$11</f>
        <v>10.03</v>
      </c>
      <c r="E10" s="24">
        <f t="shared" si="0"/>
        <v>1.301096709870389</v>
      </c>
      <c r="F10" s="4"/>
      <c r="G10" s="4"/>
      <c r="H10" s="4"/>
    </row>
    <row r="11" spans="1:8" ht="15.75">
      <c r="A11" s="62" t="s">
        <v>63</v>
      </c>
      <c r="B11" s="86">
        <v>14.8</v>
      </c>
      <c r="C11" s="82">
        <v>2</v>
      </c>
      <c r="D11" s="22">
        <f>'6-Smic'!$A$11</f>
        <v>10.03</v>
      </c>
      <c r="E11" s="24">
        <f t="shared" si="0"/>
        <v>1.4755732801595216</v>
      </c>
      <c r="F11" s="4"/>
      <c r="G11" s="4"/>
      <c r="H11" s="4"/>
    </row>
    <row r="12" spans="1:8" ht="16.5" thickBot="1">
      <c r="A12" s="63" t="s">
        <v>64</v>
      </c>
      <c r="B12" s="87">
        <v>17.42</v>
      </c>
      <c r="C12" s="83">
        <v>2</v>
      </c>
      <c r="D12" s="23">
        <f>'6-Smic'!$A$11</f>
        <v>10.03</v>
      </c>
      <c r="E12" s="25">
        <f t="shared" si="0"/>
        <v>1.7367896311066802</v>
      </c>
      <c r="F12" s="4"/>
      <c r="G12" s="4"/>
      <c r="H12" s="4"/>
    </row>
    <row r="13" spans="1:8" s="32" customFormat="1" ht="15.75">
      <c r="A13" s="26"/>
      <c r="B13" s="28"/>
      <c r="C13" s="29"/>
      <c r="D13" s="30"/>
      <c r="E13" s="29"/>
      <c r="F13" s="31"/>
      <c r="G13" s="31"/>
      <c r="H13" s="31"/>
    </row>
    <row r="14" spans="1:15" ht="24.75" customHeight="1">
      <c r="A14" s="126" t="s">
        <v>36</v>
      </c>
      <c r="B14" s="126"/>
      <c r="C14" s="126"/>
      <c r="D14" s="126"/>
      <c r="E14" s="126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8" ht="15">
      <c r="A15" s="4"/>
      <c r="B15" s="4"/>
      <c r="C15" s="4"/>
      <c r="D15" s="4"/>
      <c r="E15" s="4"/>
      <c r="F15" s="4"/>
      <c r="G15" s="4"/>
      <c r="H15" s="4"/>
    </row>
  </sheetData>
  <sheetProtection/>
  <mergeCells count="5">
    <mergeCell ref="A14:E14"/>
    <mergeCell ref="A4:E4"/>
    <mergeCell ref="A3:E3"/>
    <mergeCell ref="A1:E1"/>
    <mergeCell ref="A5:E5"/>
  </mergeCells>
  <hyperlinks>
    <hyperlink ref="A14" r:id="rId1" display="Cliquez ici pour commencer"/>
    <hyperlink ref="A14:L14" r:id="rId2" display="Cliquez ici pour continuer"/>
    <hyperlink ref="A14:E14" r:id="rId3" display="Cliquez ici pour continue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4"/>
  <headerFooter alignWithMargins="0">
    <oddHeader>&amp;L&amp;A - Page &amp;P&amp;C&amp;"Arial,Gras"&amp;14Calcul prime d'objectif&amp;R&amp;D - &amp;T</oddHeader>
    <oddFooter>&amp;LRestaurant :&amp;R&amp;Z&amp;F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modele</dc:creator>
  <cp:keywords/>
  <dc:description/>
  <cp:lastModifiedBy>Hugo Nicolaou</cp:lastModifiedBy>
  <cp:lastPrinted>2008-08-04T09:45:11Z</cp:lastPrinted>
  <dcterms:created xsi:type="dcterms:W3CDTF">2008-07-29T15:27:44Z</dcterms:created>
  <dcterms:modified xsi:type="dcterms:W3CDTF">2019-07-18T13:40:55Z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